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rmalaysia.sharepoint.com/sites/production.team/Shared Documents/Clarification/Production Lab/2020/"/>
    </mc:Choice>
  </mc:AlternateContent>
  <xr:revisionPtr revIDLastSave="0" documentId="13_ncr:1_{18FF00E0-A89B-40FF-B504-1F1BD9A3691C}" xr6:coauthVersionLast="45" xr6:coauthVersionMax="45" xr10:uidLastSave="{00000000-0000-0000-0000-000000000000}"/>
  <bookViews>
    <workbookView xWindow="20370" yWindow="-120" windowWidth="24240" windowHeight="13140" firstSheet="22" activeTab="39" xr2:uid="{6090090C-2027-4910-B89A-9EABFD12AF16}"/>
  </bookViews>
  <sheets>
    <sheet name="Sheet 1" sheetId="60" r:id="rId1"/>
    <sheet name="PURITY" sheetId="65" r:id="rId2"/>
    <sheet name="1" sheetId="1" r:id="rId3"/>
    <sheet name="2" sheetId="7" r:id="rId4"/>
    <sheet name="3" sheetId="8" r:id="rId5"/>
    <sheet name="Sheet3" sheetId="41" state="hidden" r:id="rId6"/>
    <sheet name="Sheet4" sheetId="42" state="hidden" r:id="rId7"/>
    <sheet name="Sheet5" sheetId="43" state="hidden" r:id="rId8"/>
    <sheet name="Sheet6" sheetId="44" state="hidden" r:id="rId9"/>
    <sheet name="Sheet7" sheetId="45" state="hidden" r:id="rId10"/>
    <sheet name="Sheet8" sheetId="46" state="hidden" r:id="rId11"/>
    <sheet name="Sheet9" sheetId="47" state="hidden" r:id="rId12"/>
    <sheet name="Sheet10" sheetId="48" state="hidden" r:id="rId13"/>
    <sheet name="Sheet11" sheetId="49" state="hidden" r:id="rId14"/>
    <sheet name="Sheet12" sheetId="50" state="hidden" r:id="rId15"/>
    <sheet name="Sheet13" sheetId="51" state="hidden" r:id="rId16"/>
    <sheet name="Sheet14" sheetId="52" state="hidden" r:id="rId17"/>
    <sheet name="Sheet15" sheetId="53" state="hidden" r:id="rId18"/>
    <sheet name="Sheet16" sheetId="54" state="hidden" r:id="rId19"/>
    <sheet name="4" sheetId="9" r:id="rId20"/>
    <sheet name="5" sheetId="10" r:id="rId21"/>
    <sheet name="6" sheetId="14" r:id="rId22"/>
    <sheet name="7" sheetId="16" r:id="rId23"/>
    <sheet name="8" sheetId="17" r:id="rId24"/>
    <sheet name="9" sheetId="18" r:id="rId25"/>
    <sheet name="10" sheetId="19" r:id="rId26"/>
    <sheet name="11" sheetId="20" r:id="rId27"/>
    <sheet name="12" sheetId="21" r:id="rId28"/>
    <sheet name="13" sheetId="23" r:id="rId29"/>
    <sheet name="Sheet2" sheetId="55" state="hidden" r:id="rId30"/>
    <sheet name="Sheet17" sheetId="56" state="hidden" r:id="rId31"/>
    <sheet name="14" sheetId="24" r:id="rId32"/>
    <sheet name="15" sheetId="25" r:id="rId33"/>
    <sheet name="16" sheetId="26" r:id="rId34"/>
    <sheet name="17" sheetId="27" r:id="rId35"/>
    <sheet name="18" sheetId="28" r:id="rId36"/>
    <sheet name="19" sheetId="29" r:id="rId37"/>
    <sheet name="20" sheetId="30" r:id="rId38"/>
    <sheet name="21" sheetId="31" r:id="rId39"/>
    <sheet name="22" sheetId="32" r:id="rId40"/>
    <sheet name="23" sheetId="33" r:id="rId41"/>
    <sheet name="24" sheetId="34" r:id="rId42"/>
    <sheet name="25" sheetId="35" r:id="rId43"/>
    <sheet name="26" sheetId="36" r:id="rId44"/>
    <sheet name="27" sheetId="37" r:id="rId45"/>
    <sheet name="28" sheetId="38" r:id="rId46"/>
    <sheet name="Sheet1" sheetId="11" state="hidden" r:id="rId47"/>
    <sheet name="29" sheetId="39" r:id="rId48"/>
    <sheet name="30" sheetId="57" r:id="rId49"/>
    <sheet name="31" sheetId="62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62" l="1"/>
  <c r="S12" i="62" s="1"/>
  <c r="S8" i="62"/>
  <c r="S7" i="62"/>
  <c r="S6" i="62"/>
  <c r="S9" i="62" s="1"/>
  <c r="S11" i="62" s="1"/>
  <c r="S8" i="57"/>
  <c r="S7" i="57"/>
  <c r="S10" i="57" s="1"/>
  <c r="S12" i="57" s="1"/>
  <c r="S6" i="57"/>
  <c r="S9" i="57" s="1"/>
  <c r="S11" i="57" s="1"/>
  <c r="S8" i="39"/>
  <c r="S7" i="39"/>
  <c r="S10" i="39" s="1"/>
  <c r="S12" i="39" s="1"/>
  <c r="S6" i="39"/>
  <c r="S9" i="39" s="1"/>
  <c r="S11" i="39" s="1"/>
  <c r="S8" i="38"/>
  <c r="S7" i="38"/>
  <c r="S10" i="38" s="1"/>
  <c r="S12" i="38" s="1"/>
  <c r="S6" i="38"/>
  <c r="S9" i="38" s="1"/>
  <c r="S11" i="38" s="1"/>
  <c r="S8" i="37"/>
  <c r="S7" i="37"/>
  <c r="S10" i="37" s="1"/>
  <c r="S12" i="37" s="1"/>
  <c r="S6" i="37"/>
  <c r="S9" i="37" s="1"/>
  <c r="S11" i="37" s="1"/>
  <c r="S8" i="31"/>
  <c r="S10" i="31" s="1"/>
  <c r="S12" i="31" s="1"/>
  <c r="S7" i="31"/>
  <c r="S6" i="31"/>
  <c r="S10" i="30"/>
  <c r="S12" i="30" s="1"/>
  <c r="S8" i="30"/>
  <c r="S7" i="30"/>
  <c r="S6" i="30"/>
  <c r="S9" i="30" s="1"/>
  <c r="S11" i="30" s="1"/>
  <c r="S9" i="29"/>
  <c r="S11" i="29" s="1"/>
  <c r="S8" i="29"/>
  <c r="S7" i="29"/>
  <c r="S10" i="29" s="1"/>
  <c r="S12" i="29" s="1"/>
  <c r="S6" i="29"/>
  <c r="S8" i="28"/>
  <c r="S7" i="28"/>
  <c r="S10" i="28" s="1"/>
  <c r="S12" i="28" s="1"/>
  <c r="S6" i="28"/>
  <c r="S9" i="28" s="1"/>
  <c r="S11" i="28" s="1"/>
  <c r="S8" i="27"/>
  <c r="S7" i="27"/>
  <c r="S10" i="27" s="1"/>
  <c r="S12" i="27" s="1"/>
  <c r="S6" i="27"/>
  <c r="S9" i="27" s="1"/>
  <c r="S11" i="27" s="1"/>
  <c r="S10" i="26"/>
  <c r="S12" i="26" s="1"/>
  <c r="S8" i="26"/>
  <c r="S7" i="26"/>
  <c r="S6" i="26"/>
  <c r="S9" i="26" s="1"/>
  <c r="S11" i="26" s="1"/>
  <c r="S8" i="25"/>
  <c r="S7" i="25"/>
  <c r="S10" i="25" s="1"/>
  <c r="S12" i="25" s="1"/>
  <c r="S6" i="25"/>
  <c r="S9" i="25" s="1"/>
  <c r="S11" i="25" s="1"/>
  <c r="S10" i="24"/>
  <c r="S12" i="24" s="1"/>
  <c r="S8" i="24"/>
  <c r="S7" i="24"/>
  <c r="S6" i="24"/>
  <c r="S9" i="24" s="1"/>
  <c r="S11" i="24" s="1"/>
  <c r="S8" i="23"/>
  <c r="S7" i="23"/>
  <c r="S10" i="23" s="1"/>
  <c r="S12" i="23" s="1"/>
  <c r="S6" i="23"/>
  <c r="S9" i="23" s="1"/>
  <c r="S11" i="23" s="1"/>
  <c r="S8" i="21"/>
  <c r="S7" i="21"/>
  <c r="S10" i="21" s="1"/>
  <c r="S12" i="21" s="1"/>
  <c r="S6" i="21"/>
  <c r="S9" i="21" s="1"/>
  <c r="S11" i="21" s="1"/>
  <c r="S8" i="20"/>
  <c r="S7" i="20"/>
  <c r="S10" i="20" s="1"/>
  <c r="S12" i="20" s="1"/>
  <c r="S6" i="20"/>
  <c r="S9" i="20" s="1"/>
  <c r="S11" i="20" s="1"/>
  <c r="S8" i="19"/>
  <c r="S7" i="19"/>
  <c r="S10" i="19" s="1"/>
  <c r="S12" i="19" s="1"/>
  <c r="S6" i="19"/>
  <c r="S9" i="19" s="1"/>
  <c r="S11" i="19" s="1"/>
  <c r="S8" i="18"/>
  <c r="S7" i="18"/>
  <c r="S10" i="18" s="1"/>
  <c r="S12" i="18" s="1"/>
  <c r="S6" i="18"/>
  <c r="S9" i="18" s="1"/>
  <c r="S11" i="18" s="1"/>
  <c r="S8" i="17"/>
  <c r="S7" i="17"/>
  <c r="S10" i="17" s="1"/>
  <c r="S12" i="17" s="1"/>
  <c r="S6" i="17"/>
  <c r="S9" i="17" s="1"/>
  <c r="S11" i="17" s="1"/>
  <c r="S8" i="16"/>
  <c r="S7" i="16"/>
  <c r="S10" i="16" s="1"/>
  <c r="S12" i="16" s="1"/>
  <c r="S6" i="16"/>
  <c r="S9" i="16" s="1"/>
  <c r="S11" i="16" s="1"/>
  <c r="S8" i="14"/>
  <c r="S7" i="14"/>
  <c r="S10" i="14" s="1"/>
  <c r="S12" i="14" s="1"/>
  <c r="S6" i="14"/>
  <c r="S9" i="14" s="1"/>
  <c r="S11" i="14" s="1"/>
  <c r="S8" i="10"/>
  <c r="S7" i="10"/>
  <c r="S10" i="10" s="1"/>
  <c r="S12" i="10" s="1"/>
  <c r="S6" i="10"/>
  <c r="S9" i="10" s="1"/>
  <c r="S11" i="10" s="1"/>
  <c r="S10" i="9"/>
  <c r="S12" i="9" s="1"/>
  <c r="S8" i="9"/>
  <c r="S7" i="9"/>
  <c r="S6" i="9"/>
  <c r="S9" i="9" s="1"/>
  <c r="S11" i="9" s="1"/>
  <c r="S8" i="8"/>
  <c r="S7" i="8"/>
  <c r="S10" i="8" s="1"/>
  <c r="S12" i="8" s="1"/>
  <c r="S6" i="8"/>
  <c r="S9" i="8" s="1"/>
  <c r="S11" i="8" s="1"/>
  <c r="S8" i="7"/>
  <c r="S7" i="7"/>
  <c r="S10" i="7" s="1"/>
  <c r="S12" i="7" s="1"/>
  <c r="S6" i="7"/>
  <c r="S9" i="7" s="1"/>
  <c r="S11" i="7" s="1"/>
  <c r="S8" i="1"/>
  <c r="S7" i="1"/>
  <c r="S10" i="1" s="1"/>
  <c r="S12" i="1" s="1"/>
  <c r="S6" i="1"/>
  <c r="S9" i="1" s="1"/>
  <c r="S11" i="1" s="1"/>
  <c r="S9" i="31" l="1"/>
  <c r="S11" i="31" s="1"/>
  <c r="J8" i="29"/>
  <c r="E17" i="60"/>
  <c r="C28" i="60"/>
  <c r="E6" i="60"/>
  <c r="D23" i="60"/>
  <c r="D22" i="60"/>
  <c r="D32" i="60"/>
  <c r="D18" i="60"/>
  <c r="E24" i="60"/>
  <c r="E29" i="60"/>
  <c r="E26" i="60"/>
  <c r="E23" i="60"/>
  <c r="Q34" i="65"/>
  <c r="C29" i="65"/>
  <c r="H27" i="65"/>
  <c r="M6" i="65"/>
  <c r="C11" i="65"/>
  <c r="F7" i="65"/>
  <c r="K28" i="65"/>
  <c r="K34" i="65"/>
  <c r="D34" i="65"/>
  <c r="O32" i="65"/>
  <c r="N29" i="65"/>
  <c r="J9" i="65"/>
  <c r="R13" i="65"/>
  <c r="B10" i="65"/>
  <c r="G6" i="65"/>
  <c r="H16" i="65"/>
  <c r="M7" i="65"/>
  <c r="P34" i="65"/>
  <c r="Q11" i="65"/>
  <c r="H21" i="65"/>
  <c r="F24" i="65"/>
  <c r="P22" i="65"/>
  <c r="G18" i="65"/>
  <c r="M11" i="65"/>
  <c r="L15" i="65"/>
  <c r="N33" i="65"/>
  <c r="G15" i="65"/>
  <c r="H25" i="65"/>
  <c r="F28" i="65"/>
  <c r="P26" i="65"/>
  <c r="D21" i="65"/>
  <c r="H15" i="65"/>
  <c r="G10" i="65"/>
  <c r="B34" i="65"/>
  <c r="O18" i="65"/>
  <c r="P29" i="65"/>
  <c r="R32" i="65"/>
  <c r="J31" i="65"/>
  <c r="B24" i="65"/>
  <c r="M18" i="65"/>
  <c r="O29" i="65"/>
  <c r="J33" i="65"/>
  <c r="O30" i="65"/>
  <c r="H28" i="65"/>
  <c r="Q7" i="65"/>
  <c r="G12" i="65"/>
  <c r="J8" i="65"/>
  <c r="Q31" i="65"/>
  <c r="G9" i="65"/>
  <c r="M13" i="65"/>
  <c r="M24" i="65"/>
  <c r="N30" i="65"/>
  <c r="O10" i="65"/>
  <c r="B16" i="65"/>
  <c r="O11" i="65"/>
  <c r="H8" i="65"/>
  <c r="G28" i="65"/>
  <c r="K27" i="65"/>
  <c r="K14" i="65"/>
  <c r="J28" i="65"/>
  <c r="H11" i="65"/>
  <c r="R9" i="65"/>
  <c r="D25" i="65"/>
  <c r="P6" i="65"/>
  <c r="H33" i="65"/>
  <c r="O15" i="65"/>
  <c r="D32" i="65"/>
  <c r="P11" i="65"/>
  <c r="G25" i="65"/>
  <c r="F23" i="65"/>
  <c r="Q15" i="65"/>
  <c r="C15" i="60"/>
  <c r="D25" i="60"/>
  <c r="D4" i="60"/>
  <c r="C18" i="60"/>
  <c r="E19" i="60"/>
  <c r="D24" i="60"/>
  <c r="D10" i="60"/>
  <c r="C22" i="60"/>
  <c r="C27" i="60"/>
  <c r="C24" i="60"/>
  <c r="E15" i="60"/>
  <c r="R33" i="65"/>
  <c r="O24" i="65"/>
  <c r="J20" i="65"/>
  <c r="N24" i="65"/>
  <c r="J22" i="65"/>
  <c r="F31" i="65"/>
  <c r="J23" i="65"/>
  <c r="K13" i="65"/>
  <c r="F35" i="65"/>
  <c r="O28" i="65"/>
  <c r="B27" i="65"/>
  <c r="O5" i="65"/>
  <c r="N10" i="65"/>
  <c r="Q6" i="65"/>
  <c r="Q27" i="65"/>
  <c r="M21" i="65"/>
  <c r="C12" i="65"/>
  <c r="M30" i="65"/>
  <c r="C8" i="65"/>
  <c r="K16" i="65"/>
  <c r="R20" i="65"/>
  <c r="L17" i="65"/>
  <c r="D14" i="65"/>
  <c r="R7" i="65"/>
  <c r="L19" i="65"/>
  <c r="K35" i="65"/>
  <c r="K11" i="65"/>
  <c r="L20" i="65"/>
  <c r="P23" i="65"/>
  <c r="H22" i="65"/>
  <c r="R17" i="65"/>
  <c r="F11" i="65"/>
  <c r="D22" i="65"/>
  <c r="C34" i="65"/>
  <c r="M14" i="65"/>
  <c r="Q24" i="65"/>
  <c r="L27" i="65"/>
  <c r="D26" i="65"/>
  <c r="N20" i="65"/>
  <c r="R14" i="65"/>
  <c r="F5" i="65"/>
  <c r="R34" i="65"/>
  <c r="O26" i="65"/>
  <c r="D7" i="65"/>
  <c r="L6" i="65"/>
  <c r="C6" i="65"/>
  <c r="B5" i="65"/>
  <c r="R24" i="65"/>
  <c r="L33" i="65"/>
  <c r="P33" i="65"/>
  <c r="C30" i="65"/>
  <c r="B28" i="65"/>
  <c r="J7" i="65"/>
  <c r="R11" i="65"/>
  <c r="B8" i="65"/>
  <c r="K30" i="65"/>
  <c r="H30" i="65"/>
  <c r="D16" i="65"/>
  <c r="F10" i="65"/>
  <c r="O31" i="65"/>
  <c r="F9" i="65"/>
  <c r="M20" i="65"/>
  <c r="L11" i="65"/>
  <c r="R8" i="65"/>
  <c r="R26" i="65"/>
  <c r="B7" i="65"/>
  <c r="D30" i="65"/>
  <c r="C17" i="65"/>
  <c r="D35" i="65"/>
  <c r="B14" i="65"/>
  <c r="Q18" i="65"/>
  <c r="N23" i="65"/>
  <c r="J27" i="65"/>
  <c r="J30" i="65"/>
  <c r="H35" i="65"/>
  <c r="P35" i="65"/>
  <c r="D12" i="65"/>
  <c r="G19" i="65"/>
  <c r="E33" i="60"/>
  <c r="D12" i="60"/>
  <c r="E22" i="60"/>
  <c r="C8" i="60"/>
  <c r="C10" i="60"/>
  <c r="C17" i="60"/>
  <c r="C19" i="60"/>
  <c r="C3" i="60"/>
  <c r="D19" i="60"/>
  <c r="E21" i="60"/>
  <c r="D21" i="60"/>
  <c r="E7" i="60"/>
  <c r="Q33" i="65"/>
  <c r="O20" i="65"/>
  <c r="J32" i="65"/>
  <c r="M10" i="65"/>
  <c r="G7" i="65"/>
  <c r="B26" i="65"/>
  <c r="F20" i="65"/>
  <c r="H23" i="65"/>
  <c r="G34" i="65"/>
  <c r="C24" i="65"/>
  <c r="J18" i="65"/>
  <c r="Q22" i="65"/>
  <c r="Q20" i="65"/>
  <c r="L30" i="65"/>
  <c r="B23" i="65"/>
  <c r="G32" i="65"/>
  <c r="D9" i="65"/>
  <c r="M26" i="65"/>
  <c r="B32" i="65"/>
  <c r="O12" i="65"/>
  <c r="N17" i="65"/>
  <c r="O13" i="65"/>
  <c r="R10" i="65"/>
  <c r="K31" i="65"/>
  <c r="K19" i="65"/>
  <c r="G30" i="65"/>
  <c r="O7" i="65"/>
  <c r="C16" i="65"/>
  <c r="K20" i="65"/>
  <c r="D17" i="65"/>
  <c r="N13" i="65"/>
  <c r="K7" i="65"/>
  <c r="L24" i="65"/>
  <c r="L34" i="65"/>
  <c r="Q10" i="65"/>
  <c r="P19" i="65"/>
  <c r="G23" i="65"/>
  <c r="L21" i="65"/>
  <c r="K17" i="65"/>
  <c r="P10" i="65"/>
  <c r="P17" i="65"/>
  <c r="N35" i="65"/>
  <c r="C22" i="65"/>
  <c r="N9" i="65"/>
  <c r="P16" i="65"/>
  <c r="H14" i="65"/>
  <c r="R27" i="65"/>
  <c r="J21" i="65"/>
  <c r="O25" i="65"/>
  <c r="F33" i="65"/>
  <c r="C26" i="65"/>
  <c r="Q26" i="65"/>
  <c r="Q30" i="65"/>
  <c r="N25" i="65"/>
  <c r="L32" i="65"/>
  <c r="J24" i="65"/>
  <c r="J14" i="65"/>
  <c r="R21" i="65"/>
  <c r="K26" i="65"/>
  <c r="B29" i="65"/>
  <c r="J5" i="65"/>
  <c r="H31" i="65"/>
  <c r="L9" i="65"/>
  <c r="H24" i="65"/>
  <c r="N34" i="65"/>
  <c r="Q17" i="65"/>
  <c r="J11" i="65"/>
  <c r="R19" i="65"/>
  <c r="L10" i="65"/>
  <c r="Q25" i="65"/>
  <c r="C19" i="65"/>
  <c r="B22" i="65"/>
  <c r="Q21" i="65"/>
  <c r="J16" i="65"/>
  <c r="M5" i="65"/>
  <c r="C31" i="60"/>
  <c r="E9" i="60"/>
  <c r="C20" i="60"/>
  <c r="D3" i="60"/>
  <c r="D31" i="60"/>
  <c r="D14" i="60"/>
  <c r="D16" i="60"/>
  <c r="C26" i="60"/>
  <c r="E16" i="60"/>
  <c r="E13" i="60"/>
  <c r="E18" i="60"/>
  <c r="E28" i="60"/>
  <c r="O35" i="65"/>
  <c r="N16" i="65"/>
  <c r="D27" i="65"/>
  <c r="F30" i="65"/>
  <c r="P28" i="65"/>
  <c r="G22" i="65"/>
  <c r="L16" i="65"/>
  <c r="P25" i="65"/>
  <c r="G35" i="65"/>
  <c r="C20" i="65"/>
  <c r="P31" i="65"/>
  <c r="K8" i="65"/>
  <c r="C5" i="65"/>
  <c r="K25" i="65"/>
  <c r="Q19" i="65"/>
  <c r="G24" i="65"/>
  <c r="C33" i="65"/>
  <c r="C32" i="65"/>
  <c r="H29" i="65"/>
  <c r="B9" i="65"/>
  <c r="J13" i="65"/>
  <c r="M9" i="65"/>
  <c r="Q5" i="65"/>
  <c r="O14" i="65"/>
  <c r="J17" i="65"/>
  <c r="G26" i="65"/>
  <c r="N31" i="65"/>
  <c r="H12" i="65"/>
  <c r="G17" i="65"/>
  <c r="H13" i="65"/>
  <c r="J10" i="65"/>
  <c r="K29" i="65"/>
  <c r="N22" i="65"/>
  <c r="M29" i="65"/>
  <c r="C7" i="65"/>
  <c r="N15" i="65"/>
  <c r="D20" i="65"/>
  <c r="O16" i="65"/>
  <c r="G13" i="65"/>
  <c r="N6" i="65"/>
  <c r="R30" i="65"/>
  <c r="H34" i="65"/>
  <c r="C18" i="65"/>
  <c r="D29" i="65"/>
  <c r="F32" i="65"/>
  <c r="P30" i="65"/>
  <c r="K23" i="65"/>
  <c r="F18" i="65"/>
  <c r="N27" i="65"/>
  <c r="J35" i="65"/>
  <c r="O21" i="65"/>
  <c r="N7" i="65"/>
  <c r="D15" i="65"/>
  <c r="M12" i="65"/>
  <c r="F27" i="65"/>
  <c r="B21" i="65"/>
  <c r="R18" i="65"/>
  <c r="D28" i="65"/>
  <c r="J6" i="65"/>
  <c r="F34" i="65"/>
  <c r="C13" i="65"/>
  <c r="M25" i="65"/>
  <c r="L12" i="65"/>
  <c r="F14" i="65"/>
  <c r="L25" i="65"/>
  <c r="O17" i="65"/>
  <c r="D23" i="65"/>
  <c r="P20" i="65"/>
  <c r="Q23" i="65"/>
  <c r="L7" i="65"/>
  <c r="H7" i="65"/>
  <c r="Q32" i="65"/>
  <c r="K21" i="65"/>
  <c r="L5" i="65"/>
  <c r="O22" i="65"/>
  <c r="K6" i="65"/>
  <c r="P8" i="65"/>
  <c r="Q14" i="65"/>
  <c r="D28" i="60"/>
  <c r="C7" i="60"/>
  <c r="D17" i="60"/>
  <c r="E31" i="60"/>
  <c r="C33" i="60"/>
  <c r="E11" i="60"/>
  <c r="C11" i="60"/>
  <c r="D15" i="60"/>
  <c r="C14" i="60"/>
  <c r="D8" i="60"/>
  <c r="C16" i="60"/>
  <c r="E20" i="60"/>
  <c r="O33" i="65"/>
  <c r="Q12" i="65"/>
  <c r="L22" i="65"/>
  <c r="F25" i="65"/>
  <c r="D24" i="65"/>
  <c r="D19" i="65"/>
  <c r="F13" i="65"/>
  <c r="J29" i="65"/>
  <c r="B33" i="65"/>
  <c r="G16" i="65"/>
  <c r="J26" i="65"/>
  <c r="L29" i="65"/>
  <c r="O9" i="65"/>
  <c r="L35" i="65"/>
  <c r="C28" i="65"/>
  <c r="N26" i="65"/>
  <c r="G5" i="65"/>
  <c r="C35" i="65"/>
  <c r="M8" i="65"/>
  <c r="B13" i="65"/>
  <c r="Q16" i="65"/>
  <c r="O34" i="65"/>
  <c r="G20" i="65"/>
  <c r="L31" i="65"/>
  <c r="H19" i="65"/>
  <c r="F26" i="65"/>
  <c r="P14" i="65"/>
  <c r="M15" i="65"/>
  <c r="Q28" i="65"/>
  <c r="K24" i="65"/>
  <c r="K15" i="65"/>
  <c r="B31" i="65"/>
  <c r="P15" i="65"/>
  <c r="J12" i="65"/>
  <c r="E25" i="60"/>
  <c r="E4" i="60"/>
  <c r="E14" i="60"/>
  <c r="C21" i="60"/>
  <c r="D30" i="60"/>
  <c r="C9" i="60"/>
  <c r="E5" i="60"/>
  <c r="E32" i="60"/>
  <c r="D11" i="60"/>
  <c r="E3" i="60"/>
  <c r="D13" i="60"/>
  <c r="E12" i="60"/>
  <c r="M31" i="65"/>
  <c r="C9" i="65"/>
  <c r="H17" i="65"/>
  <c r="N21" i="65"/>
  <c r="P18" i="65"/>
  <c r="B15" i="65"/>
  <c r="N8" i="65"/>
  <c r="L26" i="65"/>
  <c r="J34" i="65"/>
  <c r="K12" i="65"/>
  <c r="P21" i="65"/>
  <c r="P24" i="65"/>
  <c r="L23" i="65"/>
  <c r="N18" i="65"/>
  <c r="B12" i="65"/>
  <c r="P27" i="65"/>
  <c r="M34" i="65"/>
  <c r="O23" i="65"/>
  <c r="R15" i="65"/>
  <c r="F21" i="65"/>
  <c r="F19" i="65"/>
  <c r="R29" i="65"/>
  <c r="M22" i="65"/>
  <c r="B17" i="65"/>
  <c r="R35" i="65"/>
  <c r="O27" i="65"/>
  <c r="H26" i="65"/>
  <c r="H9" i="65"/>
  <c r="P9" i="65"/>
  <c r="R5" i="65"/>
  <c r="R25" i="65"/>
  <c r="Q35" i="65"/>
  <c r="D33" i="65"/>
  <c r="C31" i="65"/>
  <c r="N28" i="65"/>
  <c r="F8" i="65"/>
  <c r="N12" i="65"/>
  <c r="Q8" i="65"/>
  <c r="K32" i="65"/>
  <c r="B11" i="65"/>
  <c r="R31" i="65"/>
  <c r="M35" i="65"/>
  <c r="K10" i="65"/>
  <c r="R22" i="65"/>
  <c r="Q13" i="65"/>
  <c r="H32" i="65"/>
  <c r="B18" i="65"/>
  <c r="C23" i="60"/>
  <c r="D33" i="60"/>
  <c r="C12" i="60"/>
  <c r="C13" i="60"/>
  <c r="E27" i="60"/>
  <c r="D6" i="60"/>
  <c r="C29" i="60"/>
  <c r="C30" i="60"/>
  <c r="E8" i="60"/>
  <c r="C32" i="60"/>
  <c r="E10" i="60"/>
  <c r="D7" i="60"/>
  <c r="M27" i="65"/>
  <c r="N32" i="65"/>
  <c r="L13" i="65"/>
  <c r="K18" i="65"/>
  <c r="C15" i="65"/>
  <c r="N11" i="65"/>
  <c r="N5" i="65"/>
  <c r="Q29" i="65"/>
  <c r="G31" i="65"/>
  <c r="O8" i="65"/>
  <c r="R16" i="65"/>
  <c r="G21" i="65"/>
  <c r="H18" i="65"/>
  <c r="L14" i="65"/>
  <c r="G8" i="65"/>
  <c r="F12" i="65"/>
  <c r="G33" i="65"/>
  <c r="O19" i="65"/>
  <c r="D31" i="65"/>
  <c r="R6" i="65"/>
  <c r="P32" i="65"/>
  <c r="B25" i="65"/>
  <c r="J19" i="65"/>
  <c r="B6" i="65"/>
  <c r="B35" i="65"/>
  <c r="C23" i="65"/>
  <c r="P13" i="65"/>
  <c r="M19" i="65"/>
  <c r="M17" i="65"/>
  <c r="F29" i="65"/>
  <c r="F22" i="65"/>
  <c r="C21" i="65"/>
  <c r="K33" i="65"/>
  <c r="C27" i="65"/>
  <c r="P12" i="65"/>
  <c r="P7" i="65"/>
  <c r="L8" i="65"/>
  <c r="K5" i="65"/>
  <c r="J25" i="65"/>
  <c r="D8" i="65"/>
  <c r="R23" i="65"/>
  <c r="G29" i="65"/>
  <c r="O6" i="65"/>
  <c r="F15" i="65"/>
  <c r="N19" i="65"/>
  <c r="F16" i="65"/>
  <c r="R12" i="65"/>
  <c r="F6" i="65"/>
  <c r="J15" i="65"/>
  <c r="M32" i="65"/>
  <c r="C10" i="65"/>
  <c r="L18" i="65"/>
  <c r="K22" i="65"/>
  <c r="H20" i="65"/>
  <c r="M16" i="65"/>
  <c r="K9" i="65"/>
  <c r="B20" i="65"/>
  <c r="D20" i="60"/>
  <c r="E30" i="60"/>
  <c r="D9" i="60"/>
  <c r="C5" i="60"/>
  <c r="C25" i="60"/>
  <c r="C4" i="60"/>
  <c r="D26" i="60"/>
  <c r="D27" i="60"/>
  <c r="C6" i="60"/>
  <c r="D29" i="60"/>
  <c r="D5" i="60"/>
  <c r="C25" i="65"/>
  <c r="M23" i="65"/>
  <c r="B30" i="65"/>
  <c r="Q9" i="65"/>
  <c r="G27" i="65"/>
  <c r="D13" i="65"/>
  <c r="D18" i="65"/>
  <c r="N14" i="65"/>
  <c r="G11" i="65"/>
  <c r="R28" i="65"/>
  <c r="M33" i="65"/>
  <c r="B19" i="65"/>
  <c r="L28" i="65"/>
  <c r="D11" i="65"/>
  <c r="M28" i="65"/>
  <c r="P5" i="65"/>
  <c r="E34" i="60" l="1"/>
  <c r="C34" i="60"/>
  <c r="D34" i="60"/>
  <c r="S34" i="65"/>
  <c r="S35" i="65"/>
  <c r="E33" i="65"/>
  <c r="E34" i="65"/>
  <c r="E35" i="65"/>
  <c r="I33" i="65"/>
  <c r="I35" i="65"/>
  <c r="I34" i="65"/>
  <c r="E11" i="65"/>
  <c r="E13" i="65"/>
  <c r="E20" i="65"/>
  <c r="I23" i="65"/>
  <c r="N36" i="65"/>
  <c r="P36" i="65"/>
  <c r="I6" i="65"/>
  <c r="I11" i="65"/>
  <c r="E12" i="65"/>
  <c r="I13" i="65"/>
  <c r="E14" i="65"/>
  <c r="S17" i="65"/>
  <c r="I18" i="65"/>
  <c r="E19" i="65"/>
  <c r="S19" i="65"/>
  <c r="I20" i="65"/>
  <c r="E21" i="65"/>
  <c r="S21" i="65"/>
  <c r="I22" i="65"/>
  <c r="E23" i="65"/>
  <c r="S23" i="65"/>
  <c r="S24" i="65"/>
  <c r="S25" i="65"/>
  <c r="S5" i="65"/>
  <c r="J36" i="65"/>
  <c r="S36" i="65" s="1"/>
  <c r="Q36" i="65"/>
  <c r="S10" i="65"/>
  <c r="S12" i="65"/>
  <c r="E15" i="65"/>
  <c r="E24" i="65"/>
  <c r="I27" i="65"/>
  <c r="I29" i="65"/>
  <c r="I31" i="65"/>
  <c r="E5" i="65"/>
  <c r="K36" i="65"/>
  <c r="R36" i="65"/>
  <c r="S6" i="65"/>
  <c r="I7" i="65"/>
  <c r="E8" i="65"/>
  <c r="S8" i="65"/>
  <c r="I9" i="65"/>
  <c r="E10" i="65"/>
  <c r="S15" i="65"/>
  <c r="S27" i="65"/>
  <c r="S29" i="65"/>
  <c r="S31" i="65"/>
  <c r="S33" i="65"/>
  <c r="I19" i="65"/>
  <c r="S22" i="65"/>
  <c r="I10" i="65"/>
  <c r="S11" i="65"/>
  <c r="S13" i="65"/>
  <c r="E16" i="65"/>
  <c r="S16" i="65"/>
  <c r="I17" i="65"/>
  <c r="I24" i="65"/>
  <c r="I28" i="65"/>
  <c r="I30" i="65"/>
  <c r="L36" i="65"/>
  <c r="I12" i="65"/>
  <c r="E18" i="65"/>
  <c r="I21" i="65"/>
  <c r="O36" i="65"/>
  <c r="E7" i="65"/>
  <c r="S7" i="65"/>
  <c r="I8" i="65"/>
  <c r="E9" i="65"/>
  <c r="S9" i="65"/>
  <c r="S14" i="65"/>
  <c r="I15" i="65"/>
  <c r="S26" i="65"/>
  <c r="S28" i="65"/>
  <c r="S30" i="65"/>
  <c r="S32" i="65"/>
  <c r="E6" i="65"/>
  <c r="S18" i="65"/>
  <c r="S20" i="65"/>
  <c r="E22" i="65"/>
  <c r="E27" i="65"/>
  <c r="E28" i="65"/>
  <c r="E29" i="65"/>
  <c r="E30" i="65"/>
  <c r="E31" i="65"/>
  <c r="I5" i="65"/>
  <c r="M36" i="65"/>
  <c r="I14" i="65"/>
  <c r="E17" i="65"/>
  <c r="F171" i="62"/>
  <c r="E171" i="62"/>
  <c r="D171" i="62"/>
  <c r="F170" i="62"/>
  <c r="E170" i="62"/>
  <c r="D170" i="62"/>
  <c r="F169" i="62"/>
  <c r="E169" i="62"/>
  <c r="D169" i="62"/>
  <c r="K141" i="62"/>
  <c r="K140" i="62"/>
  <c r="K135" i="62"/>
  <c r="K133" i="62"/>
  <c r="J125" i="62"/>
  <c r="J124" i="62"/>
  <c r="J123" i="62"/>
  <c r="J122" i="62"/>
  <c r="J121" i="62"/>
  <c r="O136" i="62" s="1"/>
  <c r="J120" i="62"/>
  <c r="J119" i="62"/>
  <c r="K86" i="62"/>
  <c r="K85" i="62"/>
  <c r="K80" i="62"/>
  <c r="K78" i="62"/>
  <c r="J70" i="62"/>
  <c r="J69" i="62"/>
  <c r="J68" i="62"/>
  <c r="J67" i="62"/>
  <c r="J66" i="62"/>
  <c r="J65" i="62"/>
  <c r="J64" i="62"/>
  <c r="K29" i="62"/>
  <c r="K28" i="62"/>
  <c r="K23" i="62"/>
  <c r="K21" i="62"/>
  <c r="J13" i="62"/>
  <c r="J12" i="62"/>
  <c r="J11" i="62"/>
  <c r="O26" i="62" s="1"/>
  <c r="J10" i="62"/>
  <c r="O25" i="62" s="1"/>
  <c r="J9" i="62"/>
  <c r="O28" i="62" s="1"/>
  <c r="J8" i="62"/>
  <c r="J7" i="62"/>
  <c r="L2" i="60" l="1"/>
  <c r="L4" i="60"/>
  <c r="L3" i="60"/>
  <c r="E36" i="65"/>
  <c r="I36" i="65"/>
  <c r="O137" i="62"/>
  <c r="O138" i="62"/>
  <c r="O82" i="62"/>
  <c r="O84" i="62"/>
  <c r="O83" i="62"/>
  <c r="O85" i="62"/>
  <c r="O27" i="62"/>
  <c r="O24" i="62"/>
  <c r="O81" i="62"/>
  <c r="O139" i="62"/>
  <c r="O140" i="62"/>
  <c r="F171" i="57"/>
  <c r="E171" i="57"/>
  <c r="D171" i="57"/>
  <c r="F170" i="57"/>
  <c r="E170" i="57"/>
  <c r="D170" i="57"/>
  <c r="F169" i="57"/>
  <c r="E169" i="57"/>
  <c r="D169" i="57"/>
  <c r="K141" i="57"/>
  <c r="K140" i="57"/>
  <c r="K135" i="57"/>
  <c r="K133" i="57"/>
  <c r="J125" i="57"/>
  <c r="J124" i="57"/>
  <c r="O139" i="57" s="1"/>
  <c r="J123" i="57"/>
  <c r="J122" i="57"/>
  <c r="O137" i="57" s="1"/>
  <c r="J121" i="57"/>
  <c r="J120" i="57"/>
  <c r="J119" i="57"/>
  <c r="K86" i="57"/>
  <c r="K85" i="57"/>
  <c r="K80" i="57"/>
  <c r="K78" i="57"/>
  <c r="J70" i="57"/>
  <c r="J69" i="57"/>
  <c r="J68" i="57"/>
  <c r="J67" i="57"/>
  <c r="O82" i="57" s="1"/>
  <c r="J66" i="57"/>
  <c r="J65" i="57"/>
  <c r="J64" i="57"/>
  <c r="K29" i="57"/>
  <c r="K28" i="57"/>
  <c r="K23" i="57"/>
  <c r="K21" i="57"/>
  <c r="J13" i="57"/>
  <c r="J12" i="57"/>
  <c r="J11" i="57"/>
  <c r="J10" i="57"/>
  <c r="O25" i="57" s="1"/>
  <c r="J9" i="57"/>
  <c r="J8" i="57"/>
  <c r="J7" i="57"/>
  <c r="F171" i="39"/>
  <c r="E171" i="39"/>
  <c r="D171" i="39"/>
  <c r="F170" i="39"/>
  <c r="E170" i="39"/>
  <c r="D170" i="39"/>
  <c r="F169" i="39"/>
  <c r="E169" i="39"/>
  <c r="D169" i="39"/>
  <c r="K141" i="39"/>
  <c r="K140" i="39"/>
  <c r="K135" i="39"/>
  <c r="K133" i="39"/>
  <c r="J125" i="39"/>
  <c r="J124" i="39"/>
  <c r="O139" i="39" s="1"/>
  <c r="J123" i="39"/>
  <c r="J122" i="39"/>
  <c r="J121" i="39"/>
  <c r="J120" i="39"/>
  <c r="J119" i="39"/>
  <c r="K86" i="39"/>
  <c r="K85" i="39"/>
  <c r="K80" i="39"/>
  <c r="K78" i="39"/>
  <c r="J70" i="39"/>
  <c r="J69" i="39"/>
  <c r="J68" i="39"/>
  <c r="J67" i="39"/>
  <c r="J66" i="39"/>
  <c r="O85" i="39" s="1"/>
  <c r="J65" i="39"/>
  <c r="J64" i="39"/>
  <c r="K29" i="39"/>
  <c r="K28" i="39"/>
  <c r="K23" i="39"/>
  <c r="K21" i="39"/>
  <c r="J13" i="39"/>
  <c r="O27" i="39" s="1"/>
  <c r="J12" i="39"/>
  <c r="J11" i="39"/>
  <c r="O26" i="39" s="1"/>
  <c r="J10" i="39"/>
  <c r="J9" i="39"/>
  <c r="J8" i="39"/>
  <c r="J7" i="39"/>
  <c r="F171" i="38"/>
  <c r="E171" i="38"/>
  <c r="D171" i="38"/>
  <c r="F170" i="38"/>
  <c r="E170" i="38"/>
  <c r="D170" i="38"/>
  <c r="F169" i="38"/>
  <c r="E169" i="38"/>
  <c r="D169" i="38"/>
  <c r="K141" i="38"/>
  <c r="K140" i="38"/>
  <c r="K135" i="38"/>
  <c r="K133" i="38"/>
  <c r="J125" i="38"/>
  <c r="J124" i="38"/>
  <c r="J123" i="38"/>
  <c r="J122" i="38"/>
  <c r="O137" i="38" s="1"/>
  <c r="J121" i="38"/>
  <c r="O140" i="38" s="1"/>
  <c r="J120" i="38"/>
  <c r="J119" i="38"/>
  <c r="K86" i="38"/>
  <c r="K85" i="38"/>
  <c r="K80" i="38"/>
  <c r="K78" i="38"/>
  <c r="J70" i="38"/>
  <c r="J69" i="38"/>
  <c r="J68" i="38"/>
  <c r="J67" i="38"/>
  <c r="O82" i="38" s="1"/>
  <c r="J66" i="38"/>
  <c r="J65" i="38"/>
  <c r="J64" i="38"/>
  <c r="K29" i="38"/>
  <c r="K28" i="38"/>
  <c r="K23" i="38"/>
  <c r="K21" i="38"/>
  <c r="J13" i="38"/>
  <c r="J12" i="38"/>
  <c r="J11" i="38"/>
  <c r="J10" i="38"/>
  <c r="J9" i="38"/>
  <c r="J8" i="38"/>
  <c r="J7" i="38"/>
  <c r="F171" i="37"/>
  <c r="E171" i="37"/>
  <c r="D171" i="37"/>
  <c r="F170" i="37"/>
  <c r="E170" i="37"/>
  <c r="D170" i="37"/>
  <c r="F169" i="37"/>
  <c r="E169" i="37"/>
  <c r="D169" i="37"/>
  <c r="K141" i="37"/>
  <c r="K140" i="37"/>
  <c r="K135" i="37"/>
  <c r="K133" i="37"/>
  <c r="J125" i="37"/>
  <c r="J124" i="37"/>
  <c r="J123" i="37"/>
  <c r="J122" i="37"/>
  <c r="J121" i="37"/>
  <c r="J120" i="37"/>
  <c r="J119" i="37"/>
  <c r="K86" i="37"/>
  <c r="K85" i="37"/>
  <c r="K80" i="37"/>
  <c r="K78" i="37"/>
  <c r="J70" i="37"/>
  <c r="J69" i="37"/>
  <c r="J68" i="37"/>
  <c r="J67" i="37"/>
  <c r="J66" i="37"/>
  <c r="J65" i="37"/>
  <c r="J64" i="37"/>
  <c r="K29" i="37"/>
  <c r="K28" i="37"/>
  <c r="K23" i="37"/>
  <c r="K21" i="37"/>
  <c r="J13" i="37"/>
  <c r="J12" i="37"/>
  <c r="O27" i="37" s="1"/>
  <c r="J11" i="37"/>
  <c r="J10" i="37"/>
  <c r="J9" i="37"/>
  <c r="J8" i="37"/>
  <c r="J7" i="37"/>
  <c r="F171" i="36"/>
  <c r="E171" i="36"/>
  <c r="D171" i="36"/>
  <c r="F170" i="36"/>
  <c r="E170" i="36"/>
  <c r="D170" i="36"/>
  <c r="F169" i="36"/>
  <c r="E169" i="36"/>
  <c r="D169" i="36"/>
  <c r="K141" i="36"/>
  <c r="K140" i="36"/>
  <c r="K135" i="36"/>
  <c r="K133" i="36"/>
  <c r="J125" i="36"/>
  <c r="J124" i="36"/>
  <c r="O139" i="36" s="1"/>
  <c r="J123" i="36"/>
  <c r="O137" i="36" s="1"/>
  <c r="J122" i="36"/>
  <c r="O136" i="36" s="1"/>
  <c r="J121" i="36"/>
  <c r="O140" i="36" s="1"/>
  <c r="J120" i="36"/>
  <c r="J119" i="36"/>
  <c r="K86" i="36"/>
  <c r="O85" i="36"/>
  <c r="K85" i="36"/>
  <c r="K80" i="36"/>
  <c r="K78" i="36"/>
  <c r="J70" i="36"/>
  <c r="J69" i="36"/>
  <c r="O84" i="36" s="1"/>
  <c r="J68" i="36"/>
  <c r="J67" i="36"/>
  <c r="O82" i="36" s="1"/>
  <c r="J66" i="36"/>
  <c r="O81" i="36" s="1"/>
  <c r="J65" i="36"/>
  <c r="J64" i="36"/>
  <c r="K29" i="36"/>
  <c r="K28" i="36"/>
  <c r="K23" i="36"/>
  <c r="K21" i="36"/>
  <c r="J13" i="36"/>
  <c r="O27" i="36" s="1"/>
  <c r="J12" i="36"/>
  <c r="O26" i="36" s="1"/>
  <c r="J11" i="36"/>
  <c r="J10" i="36"/>
  <c r="O25" i="36" s="1"/>
  <c r="J9" i="36"/>
  <c r="O28" i="36" s="1"/>
  <c r="J8" i="36"/>
  <c r="J7" i="36"/>
  <c r="F171" i="35"/>
  <c r="E171" i="35"/>
  <c r="D171" i="35"/>
  <c r="F170" i="35"/>
  <c r="E170" i="35"/>
  <c r="D170" i="35"/>
  <c r="F169" i="35"/>
  <c r="E169" i="35"/>
  <c r="D169" i="35"/>
  <c r="K141" i="35"/>
  <c r="K140" i="35"/>
  <c r="K135" i="35"/>
  <c r="K133" i="35"/>
  <c r="J125" i="35"/>
  <c r="J124" i="35"/>
  <c r="O139" i="35" s="1"/>
  <c r="J123" i="35"/>
  <c r="O137" i="35" s="1"/>
  <c r="J122" i="35"/>
  <c r="O136" i="35" s="1"/>
  <c r="J121" i="35"/>
  <c r="O140" i="35" s="1"/>
  <c r="J120" i="35"/>
  <c r="J119" i="35"/>
  <c r="K86" i="35"/>
  <c r="K85" i="35"/>
  <c r="K80" i="35"/>
  <c r="K78" i="35"/>
  <c r="J70" i="35"/>
  <c r="J69" i="35"/>
  <c r="O84" i="35" s="1"/>
  <c r="J68" i="35"/>
  <c r="J67" i="35"/>
  <c r="O82" i="35" s="1"/>
  <c r="J66" i="35"/>
  <c r="O81" i="35" s="1"/>
  <c r="J65" i="35"/>
  <c r="J64" i="35"/>
  <c r="K29" i="35"/>
  <c r="K28" i="35"/>
  <c r="K23" i="35"/>
  <c r="K21" i="35"/>
  <c r="J13" i="35"/>
  <c r="O27" i="35" s="1"/>
  <c r="J12" i="35"/>
  <c r="O26" i="35" s="1"/>
  <c r="J11" i="35"/>
  <c r="J10" i="35"/>
  <c r="O24" i="35" s="1"/>
  <c r="J9" i="35"/>
  <c r="O28" i="35" s="1"/>
  <c r="J8" i="35"/>
  <c r="J7" i="35"/>
  <c r="F171" i="34"/>
  <c r="E171" i="34"/>
  <c r="D171" i="34"/>
  <c r="F170" i="34"/>
  <c r="E170" i="34"/>
  <c r="D170" i="34"/>
  <c r="F169" i="34"/>
  <c r="E169" i="34"/>
  <c r="D169" i="34"/>
  <c r="K141" i="34"/>
  <c r="K140" i="34"/>
  <c r="K135" i="34"/>
  <c r="K133" i="34"/>
  <c r="J125" i="34"/>
  <c r="J124" i="34"/>
  <c r="O139" i="34" s="1"/>
  <c r="J123" i="34"/>
  <c r="O138" i="34" s="1"/>
  <c r="J122" i="34"/>
  <c r="O137" i="34" s="1"/>
  <c r="J121" i="34"/>
  <c r="O140" i="34" s="1"/>
  <c r="J120" i="34"/>
  <c r="J119" i="34"/>
  <c r="K86" i="34"/>
  <c r="K85" i="34"/>
  <c r="K80" i="34"/>
  <c r="K78" i="34"/>
  <c r="J70" i="34"/>
  <c r="J69" i="34"/>
  <c r="O84" i="34" s="1"/>
  <c r="J68" i="34"/>
  <c r="O83" i="34" s="1"/>
  <c r="J67" i="34"/>
  <c r="O82" i="34" s="1"/>
  <c r="J66" i="34"/>
  <c r="O81" i="34" s="1"/>
  <c r="J65" i="34"/>
  <c r="J64" i="34"/>
  <c r="K29" i="34"/>
  <c r="O28" i="34"/>
  <c r="K28" i="34"/>
  <c r="K23" i="34"/>
  <c r="K21" i="34"/>
  <c r="J13" i="34"/>
  <c r="J12" i="34"/>
  <c r="O27" i="34" s="1"/>
  <c r="J11" i="34"/>
  <c r="J10" i="34"/>
  <c r="O25" i="34" s="1"/>
  <c r="J9" i="34"/>
  <c r="O24" i="34" s="1"/>
  <c r="J8" i="34"/>
  <c r="J7" i="34"/>
  <c r="F171" i="33"/>
  <c r="E171" i="33"/>
  <c r="D171" i="33"/>
  <c r="F170" i="33"/>
  <c r="E170" i="33"/>
  <c r="D170" i="33"/>
  <c r="F169" i="33"/>
  <c r="E169" i="33"/>
  <c r="D169" i="33"/>
  <c r="K141" i="33"/>
  <c r="K140" i="33"/>
  <c r="K135" i="33"/>
  <c r="K133" i="33"/>
  <c r="J125" i="33"/>
  <c r="J124" i="33"/>
  <c r="O139" i="33" s="1"/>
  <c r="J123" i="33"/>
  <c r="J122" i="33"/>
  <c r="O137" i="33" s="1"/>
  <c r="J121" i="33"/>
  <c r="O140" i="33" s="1"/>
  <c r="J120" i="33"/>
  <c r="J119" i="33"/>
  <c r="K86" i="33"/>
  <c r="K85" i="33"/>
  <c r="K80" i="33"/>
  <c r="K78" i="33"/>
  <c r="J70" i="33"/>
  <c r="J69" i="33"/>
  <c r="O84" i="33" s="1"/>
  <c r="J68" i="33"/>
  <c r="J67" i="33"/>
  <c r="O82" i="33" s="1"/>
  <c r="J66" i="33"/>
  <c r="O85" i="33" s="1"/>
  <c r="J65" i="33"/>
  <c r="J64" i="33"/>
  <c r="K29" i="33"/>
  <c r="K28" i="33"/>
  <c r="K23" i="33"/>
  <c r="K21" i="33"/>
  <c r="J13" i="33"/>
  <c r="J12" i="33"/>
  <c r="O27" i="33" s="1"/>
  <c r="J11" i="33"/>
  <c r="J10" i="33"/>
  <c r="O25" i="33" s="1"/>
  <c r="J9" i="33"/>
  <c r="O28" i="33" s="1"/>
  <c r="J8" i="33"/>
  <c r="J7" i="33"/>
  <c r="F171" i="32"/>
  <c r="E171" i="32"/>
  <c r="D171" i="32"/>
  <c r="F170" i="32"/>
  <c r="E170" i="32"/>
  <c r="D170" i="32"/>
  <c r="F169" i="32"/>
  <c r="E169" i="32"/>
  <c r="D169" i="32"/>
  <c r="K141" i="32"/>
  <c r="O140" i="32"/>
  <c r="K140" i="32"/>
  <c r="K135" i="32"/>
  <c r="K133" i="32"/>
  <c r="J125" i="32"/>
  <c r="O139" i="32" s="1"/>
  <c r="J124" i="32"/>
  <c r="J123" i="32"/>
  <c r="O138" i="32" s="1"/>
  <c r="J122" i="32"/>
  <c r="J121" i="32"/>
  <c r="O136" i="32" s="1"/>
  <c r="J120" i="32"/>
  <c r="J119" i="32"/>
  <c r="K86" i="32"/>
  <c r="K85" i="32"/>
  <c r="K80" i="32"/>
  <c r="K78" i="32"/>
  <c r="J70" i="32"/>
  <c r="J69" i="32"/>
  <c r="J68" i="32"/>
  <c r="J67" i="32"/>
  <c r="J66" i="32"/>
  <c r="J65" i="32"/>
  <c r="J64" i="32"/>
  <c r="K29" i="32"/>
  <c r="K28" i="32"/>
  <c r="K23" i="32"/>
  <c r="K21" i="32"/>
  <c r="J13" i="32"/>
  <c r="J12" i="32"/>
  <c r="J11" i="32"/>
  <c r="J10" i="32"/>
  <c r="J9" i="32"/>
  <c r="J8" i="32"/>
  <c r="J7" i="32"/>
  <c r="F171" i="31"/>
  <c r="E171" i="31"/>
  <c r="D171" i="31"/>
  <c r="F170" i="31"/>
  <c r="E170" i="31"/>
  <c r="D170" i="31"/>
  <c r="F169" i="31"/>
  <c r="E169" i="31"/>
  <c r="D169" i="31"/>
  <c r="K141" i="31"/>
  <c r="K140" i="31"/>
  <c r="K135" i="31"/>
  <c r="K133" i="31"/>
  <c r="J125" i="31"/>
  <c r="J124" i="31"/>
  <c r="J123" i="31"/>
  <c r="J122" i="31"/>
  <c r="J121" i="31"/>
  <c r="O136" i="31" s="1"/>
  <c r="J120" i="31"/>
  <c r="J119" i="31"/>
  <c r="K86" i="31"/>
  <c r="K85" i="31"/>
  <c r="K80" i="31"/>
  <c r="K78" i="31"/>
  <c r="J70" i="31"/>
  <c r="J69" i="31"/>
  <c r="J68" i="31"/>
  <c r="J67" i="31"/>
  <c r="O82" i="31" s="1"/>
  <c r="J66" i="31"/>
  <c r="J65" i="31"/>
  <c r="J64" i="31"/>
  <c r="K29" i="31"/>
  <c r="K28" i="31"/>
  <c r="K23" i="31"/>
  <c r="K21" i="31"/>
  <c r="J13" i="31"/>
  <c r="J12" i="31"/>
  <c r="J11" i="31"/>
  <c r="J10" i="31"/>
  <c r="J9" i="31"/>
  <c r="J8" i="31"/>
  <c r="J7" i="31"/>
  <c r="F171" i="30"/>
  <c r="E171" i="30"/>
  <c r="D171" i="30"/>
  <c r="F170" i="30"/>
  <c r="E170" i="30"/>
  <c r="D170" i="30"/>
  <c r="F169" i="30"/>
  <c r="E169" i="30"/>
  <c r="D169" i="30"/>
  <c r="K141" i="30"/>
  <c r="K140" i="30"/>
  <c r="K135" i="30"/>
  <c r="K133" i="30"/>
  <c r="J125" i="30"/>
  <c r="J124" i="30"/>
  <c r="J123" i="30"/>
  <c r="O138" i="30" s="1"/>
  <c r="J122" i="30"/>
  <c r="J121" i="30"/>
  <c r="J120" i="30"/>
  <c r="J119" i="30"/>
  <c r="K86" i="30"/>
  <c r="K85" i="30"/>
  <c r="K80" i="30"/>
  <c r="K78" i="30"/>
  <c r="J70" i="30"/>
  <c r="J69" i="30"/>
  <c r="O84" i="30" s="1"/>
  <c r="J68" i="30"/>
  <c r="J67" i="30"/>
  <c r="J66" i="30"/>
  <c r="J65" i="30"/>
  <c r="J64" i="30"/>
  <c r="K29" i="30"/>
  <c r="K28" i="30"/>
  <c r="K23" i="30"/>
  <c r="K21" i="30"/>
  <c r="J13" i="30"/>
  <c r="J12" i="30"/>
  <c r="J11" i="30"/>
  <c r="J10" i="30"/>
  <c r="J9" i="30"/>
  <c r="J8" i="30"/>
  <c r="J7" i="30"/>
  <c r="F171" i="29"/>
  <c r="E171" i="29"/>
  <c r="D171" i="29"/>
  <c r="F170" i="29"/>
  <c r="E170" i="29"/>
  <c r="D170" i="29"/>
  <c r="F169" i="29"/>
  <c r="E169" i="29"/>
  <c r="D169" i="29"/>
  <c r="K141" i="29"/>
  <c r="K140" i="29"/>
  <c r="K135" i="29"/>
  <c r="K133" i="29"/>
  <c r="J125" i="29"/>
  <c r="J124" i="29"/>
  <c r="J123" i="29"/>
  <c r="O138" i="29" s="1"/>
  <c r="J122" i="29"/>
  <c r="J121" i="29"/>
  <c r="J120" i="29"/>
  <c r="J119" i="29"/>
  <c r="K86" i="29"/>
  <c r="K85" i="29"/>
  <c r="K80" i="29"/>
  <c r="K78" i="29"/>
  <c r="J70" i="29"/>
  <c r="J69" i="29"/>
  <c r="J68" i="29"/>
  <c r="J67" i="29"/>
  <c r="O82" i="29" s="1"/>
  <c r="J66" i="29"/>
  <c r="J65" i="29"/>
  <c r="J64" i="29"/>
  <c r="K29" i="29"/>
  <c r="K28" i="29"/>
  <c r="K23" i="29"/>
  <c r="K21" i="29"/>
  <c r="J13" i="29"/>
  <c r="J12" i="29"/>
  <c r="J11" i="29"/>
  <c r="J10" i="29"/>
  <c r="J9" i="29"/>
  <c r="J7" i="29"/>
  <c r="F171" i="28"/>
  <c r="E171" i="28"/>
  <c r="D171" i="28"/>
  <c r="F170" i="28"/>
  <c r="E170" i="28"/>
  <c r="D170" i="28"/>
  <c r="F169" i="28"/>
  <c r="E169" i="28"/>
  <c r="D169" i="28"/>
  <c r="K141" i="28"/>
  <c r="K140" i="28"/>
  <c r="K135" i="28"/>
  <c r="K133" i="28"/>
  <c r="J125" i="28"/>
  <c r="J124" i="28"/>
  <c r="J123" i="28"/>
  <c r="J122" i="28"/>
  <c r="O137" i="28" s="1"/>
  <c r="J121" i="28"/>
  <c r="J120" i="28"/>
  <c r="J119" i="28"/>
  <c r="K86" i="28"/>
  <c r="K85" i="28"/>
  <c r="K80" i="28"/>
  <c r="K78" i="28"/>
  <c r="J70" i="28"/>
  <c r="J69" i="28"/>
  <c r="J68" i="28"/>
  <c r="J67" i="28"/>
  <c r="J66" i="28"/>
  <c r="J65" i="28"/>
  <c r="J64" i="28"/>
  <c r="K29" i="28"/>
  <c r="K28" i="28"/>
  <c r="K23" i="28"/>
  <c r="K21" i="28"/>
  <c r="J13" i="28"/>
  <c r="J12" i="28"/>
  <c r="O27" i="28" s="1"/>
  <c r="J11" i="28"/>
  <c r="J10" i="28"/>
  <c r="J9" i="28"/>
  <c r="O24" i="28" s="1"/>
  <c r="J8" i="28"/>
  <c r="J7" i="28"/>
  <c r="F171" i="27"/>
  <c r="E171" i="27"/>
  <c r="D171" i="27"/>
  <c r="F170" i="27"/>
  <c r="E170" i="27"/>
  <c r="D170" i="27"/>
  <c r="F169" i="27"/>
  <c r="E169" i="27"/>
  <c r="D169" i="27"/>
  <c r="K141" i="27"/>
  <c r="K140" i="27"/>
  <c r="K135" i="27"/>
  <c r="K133" i="27"/>
  <c r="J125" i="27"/>
  <c r="J124" i="27"/>
  <c r="J123" i="27"/>
  <c r="J122" i="27"/>
  <c r="O137" i="27" s="1"/>
  <c r="J121" i="27"/>
  <c r="J120" i="27"/>
  <c r="J119" i="27"/>
  <c r="K86" i="27"/>
  <c r="K85" i="27"/>
  <c r="K80" i="27"/>
  <c r="K78" i="27"/>
  <c r="J70" i="27"/>
  <c r="J69" i="27"/>
  <c r="J68" i="27"/>
  <c r="J67" i="27"/>
  <c r="J66" i="27"/>
  <c r="J65" i="27"/>
  <c r="J64" i="27"/>
  <c r="K29" i="27"/>
  <c r="K28" i="27"/>
  <c r="K23" i="27"/>
  <c r="K21" i="27"/>
  <c r="J13" i="27"/>
  <c r="J12" i="27"/>
  <c r="J11" i="27"/>
  <c r="J10" i="27"/>
  <c r="J9" i="27"/>
  <c r="J8" i="27"/>
  <c r="J7" i="27"/>
  <c r="F171" i="26"/>
  <c r="E171" i="26"/>
  <c r="D171" i="26"/>
  <c r="F170" i="26"/>
  <c r="E170" i="26"/>
  <c r="D170" i="26"/>
  <c r="F169" i="26"/>
  <c r="E169" i="26"/>
  <c r="D169" i="26"/>
  <c r="K141" i="26"/>
  <c r="K140" i="26"/>
  <c r="K135" i="26"/>
  <c r="K133" i="26"/>
  <c r="J125" i="26"/>
  <c r="J124" i="26"/>
  <c r="J123" i="26"/>
  <c r="J122" i="26"/>
  <c r="J121" i="26"/>
  <c r="O136" i="26" s="1"/>
  <c r="J120" i="26"/>
  <c r="J119" i="26"/>
  <c r="K86" i="26"/>
  <c r="K85" i="26"/>
  <c r="K80" i="26"/>
  <c r="K78" i="26"/>
  <c r="J70" i="26"/>
  <c r="J69" i="26"/>
  <c r="O83" i="26" s="1"/>
  <c r="J68" i="26"/>
  <c r="J67" i="26"/>
  <c r="J66" i="26"/>
  <c r="J65" i="26"/>
  <c r="J64" i="26"/>
  <c r="K29" i="26"/>
  <c r="K28" i="26"/>
  <c r="K23" i="26"/>
  <c r="K21" i="26"/>
  <c r="J13" i="26"/>
  <c r="J12" i="26"/>
  <c r="J11" i="26"/>
  <c r="J10" i="26"/>
  <c r="J9" i="26"/>
  <c r="J8" i="26"/>
  <c r="J7" i="26"/>
  <c r="F171" i="25"/>
  <c r="E171" i="25"/>
  <c r="D171" i="25"/>
  <c r="F170" i="25"/>
  <c r="E170" i="25"/>
  <c r="D170" i="25"/>
  <c r="F169" i="25"/>
  <c r="E169" i="25"/>
  <c r="D169" i="25"/>
  <c r="K141" i="25"/>
  <c r="K140" i="25"/>
  <c r="K135" i="25"/>
  <c r="K133" i="25"/>
  <c r="J125" i="25"/>
  <c r="J124" i="25"/>
  <c r="J123" i="25"/>
  <c r="O138" i="25" s="1"/>
  <c r="J122" i="25"/>
  <c r="O137" i="25" s="1"/>
  <c r="J121" i="25"/>
  <c r="J120" i="25"/>
  <c r="J119" i="25"/>
  <c r="K86" i="25"/>
  <c r="K85" i="25"/>
  <c r="K80" i="25"/>
  <c r="K78" i="25"/>
  <c r="J70" i="25"/>
  <c r="J69" i="25"/>
  <c r="J68" i="25"/>
  <c r="J67" i="25"/>
  <c r="J66" i="25"/>
  <c r="J65" i="25"/>
  <c r="J64" i="25"/>
  <c r="K29" i="25"/>
  <c r="K28" i="25"/>
  <c r="K23" i="25"/>
  <c r="K21" i="25"/>
  <c r="J13" i="25"/>
  <c r="J12" i="25"/>
  <c r="J11" i="25"/>
  <c r="J10" i="25"/>
  <c r="J9" i="25"/>
  <c r="O24" i="25" s="1"/>
  <c r="J8" i="25"/>
  <c r="J7" i="25"/>
  <c r="F171" i="24"/>
  <c r="E171" i="24"/>
  <c r="D171" i="24"/>
  <c r="F170" i="24"/>
  <c r="E170" i="24"/>
  <c r="D170" i="24"/>
  <c r="F169" i="24"/>
  <c r="E169" i="24"/>
  <c r="D169" i="24"/>
  <c r="K141" i="24"/>
  <c r="K140" i="24"/>
  <c r="K135" i="24"/>
  <c r="K133" i="24"/>
  <c r="J125" i="24"/>
  <c r="J124" i="24"/>
  <c r="J123" i="24"/>
  <c r="O138" i="24" s="1"/>
  <c r="J122" i="24"/>
  <c r="J121" i="24"/>
  <c r="J120" i="24"/>
  <c r="J119" i="24"/>
  <c r="K86" i="24"/>
  <c r="K85" i="24"/>
  <c r="K80" i="24"/>
  <c r="K78" i="24"/>
  <c r="J70" i="24"/>
  <c r="J69" i="24"/>
  <c r="J68" i="24"/>
  <c r="J67" i="24"/>
  <c r="O82" i="24" s="1"/>
  <c r="J66" i="24"/>
  <c r="J65" i="24"/>
  <c r="J64" i="24"/>
  <c r="K29" i="24"/>
  <c r="K28" i="24"/>
  <c r="K23" i="24"/>
  <c r="K21" i="24"/>
  <c r="J13" i="24"/>
  <c r="J12" i="24"/>
  <c r="J11" i="24"/>
  <c r="J10" i="24"/>
  <c r="J9" i="24"/>
  <c r="J8" i="24"/>
  <c r="J7" i="24"/>
  <c r="F171" i="23"/>
  <c r="E171" i="23"/>
  <c r="D171" i="23"/>
  <c r="F170" i="23"/>
  <c r="E170" i="23"/>
  <c r="D170" i="23"/>
  <c r="F169" i="23"/>
  <c r="E169" i="23"/>
  <c r="D169" i="23"/>
  <c r="K141" i="23"/>
  <c r="K140" i="23"/>
  <c r="K135" i="23"/>
  <c r="K133" i="23"/>
  <c r="J125" i="23"/>
  <c r="J124" i="23"/>
  <c r="J123" i="23"/>
  <c r="J122" i="23"/>
  <c r="J121" i="23"/>
  <c r="J120" i="23"/>
  <c r="J119" i="23"/>
  <c r="K86" i="23"/>
  <c r="K85" i="23"/>
  <c r="K80" i="23"/>
  <c r="K78" i="23"/>
  <c r="J70" i="23"/>
  <c r="J69" i="23"/>
  <c r="J68" i="23"/>
  <c r="J67" i="23"/>
  <c r="J66" i="23"/>
  <c r="J65" i="23"/>
  <c r="J64" i="23"/>
  <c r="K29" i="23"/>
  <c r="K28" i="23"/>
  <c r="K23" i="23"/>
  <c r="K21" i="23"/>
  <c r="J13" i="23"/>
  <c r="J12" i="23"/>
  <c r="J11" i="23"/>
  <c r="J10" i="23"/>
  <c r="J9" i="23"/>
  <c r="J8" i="23"/>
  <c r="J7" i="23"/>
  <c r="F171" i="21"/>
  <c r="E171" i="21"/>
  <c r="D171" i="21"/>
  <c r="F170" i="21"/>
  <c r="E170" i="21"/>
  <c r="D170" i="21"/>
  <c r="F169" i="21"/>
  <c r="E169" i="21"/>
  <c r="D169" i="21"/>
  <c r="K141" i="21"/>
  <c r="K140" i="21"/>
  <c r="K135" i="21"/>
  <c r="K133" i="21"/>
  <c r="J125" i="21"/>
  <c r="J124" i="21"/>
  <c r="J123" i="21"/>
  <c r="J122" i="21"/>
  <c r="J121" i="21"/>
  <c r="J120" i="21"/>
  <c r="J119" i="21"/>
  <c r="K86" i="21"/>
  <c r="K85" i="21"/>
  <c r="K80" i="21"/>
  <c r="K78" i="21"/>
  <c r="J70" i="21"/>
  <c r="J69" i="21"/>
  <c r="J68" i="21"/>
  <c r="J67" i="21"/>
  <c r="J66" i="21"/>
  <c r="J65" i="21"/>
  <c r="J64" i="21"/>
  <c r="K29" i="21"/>
  <c r="K28" i="21"/>
  <c r="K23" i="21"/>
  <c r="K21" i="21"/>
  <c r="J13" i="21"/>
  <c r="J12" i="21"/>
  <c r="J11" i="21"/>
  <c r="J10" i="21"/>
  <c r="J9" i="21"/>
  <c r="J8" i="21"/>
  <c r="J7" i="21"/>
  <c r="F171" i="20"/>
  <c r="E171" i="20"/>
  <c r="D171" i="20"/>
  <c r="F170" i="20"/>
  <c r="E170" i="20"/>
  <c r="D170" i="20"/>
  <c r="F169" i="20"/>
  <c r="E169" i="20"/>
  <c r="D169" i="20"/>
  <c r="K141" i="20"/>
  <c r="K140" i="20"/>
  <c r="K135" i="20"/>
  <c r="K133" i="20"/>
  <c r="J125" i="20"/>
  <c r="J124" i="20"/>
  <c r="J123" i="20"/>
  <c r="O138" i="20" s="1"/>
  <c r="J122" i="20"/>
  <c r="J121" i="20"/>
  <c r="J120" i="20"/>
  <c r="J119" i="20"/>
  <c r="K86" i="20"/>
  <c r="K85" i="20"/>
  <c r="K80" i="20"/>
  <c r="K78" i="20"/>
  <c r="J70" i="20"/>
  <c r="J69" i="20"/>
  <c r="J68" i="20"/>
  <c r="J67" i="20"/>
  <c r="J66" i="20"/>
  <c r="J65" i="20"/>
  <c r="J64" i="20"/>
  <c r="K29" i="20"/>
  <c r="K28" i="20"/>
  <c r="K23" i="20"/>
  <c r="K21" i="20"/>
  <c r="J13" i="20"/>
  <c r="J12" i="20"/>
  <c r="J11" i="20"/>
  <c r="J10" i="20"/>
  <c r="J9" i="20"/>
  <c r="O24" i="20" s="1"/>
  <c r="J8" i="20"/>
  <c r="J7" i="20"/>
  <c r="F171" i="19"/>
  <c r="E171" i="19"/>
  <c r="D171" i="19"/>
  <c r="F170" i="19"/>
  <c r="E170" i="19"/>
  <c r="D170" i="19"/>
  <c r="F169" i="19"/>
  <c r="E169" i="19"/>
  <c r="D169" i="19"/>
  <c r="K141" i="19"/>
  <c r="K140" i="19"/>
  <c r="K135" i="19"/>
  <c r="K133" i="19"/>
  <c r="J125" i="19"/>
  <c r="J124" i="19"/>
  <c r="J123" i="19"/>
  <c r="J122" i="19"/>
  <c r="J121" i="19"/>
  <c r="J120" i="19"/>
  <c r="J119" i="19"/>
  <c r="K86" i="19"/>
  <c r="K85" i="19"/>
  <c r="K80" i="19"/>
  <c r="K78" i="19"/>
  <c r="J70" i="19"/>
  <c r="J69" i="19"/>
  <c r="J68" i="19"/>
  <c r="J67" i="19"/>
  <c r="J66" i="19"/>
  <c r="J65" i="19"/>
  <c r="J64" i="19"/>
  <c r="K29" i="19"/>
  <c r="K28" i="19"/>
  <c r="K23" i="19"/>
  <c r="K21" i="19"/>
  <c r="J13" i="19"/>
  <c r="J12" i="19"/>
  <c r="J11" i="19"/>
  <c r="J10" i="19"/>
  <c r="J9" i="19"/>
  <c r="J8" i="19"/>
  <c r="J7" i="19"/>
  <c r="F171" i="18"/>
  <c r="E171" i="18"/>
  <c r="D171" i="18"/>
  <c r="F170" i="18"/>
  <c r="E170" i="18"/>
  <c r="D170" i="18"/>
  <c r="F169" i="18"/>
  <c r="E169" i="18"/>
  <c r="D169" i="18"/>
  <c r="K141" i="18"/>
  <c r="K140" i="18"/>
  <c r="K135" i="18"/>
  <c r="K133" i="18"/>
  <c r="J125" i="18"/>
  <c r="J124" i="18"/>
  <c r="J123" i="18"/>
  <c r="O138" i="18" s="1"/>
  <c r="J122" i="18"/>
  <c r="J121" i="18"/>
  <c r="J120" i="18"/>
  <c r="J119" i="18"/>
  <c r="K86" i="18"/>
  <c r="K85" i="18"/>
  <c r="K80" i="18"/>
  <c r="K78" i="18"/>
  <c r="J70" i="18"/>
  <c r="J69" i="18"/>
  <c r="J68" i="18"/>
  <c r="J67" i="18"/>
  <c r="O82" i="18" s="1"/>
  <c r="J66" i="18"/>
  <c r="J64" i="18"/>
  <c r="K29" i="18"/>
  <c r="K28" i="18"/>
  <c r="K23" i="18"/>
  <c r="K21" i="18"/>
  <c r="J13" i="18"/>
  <c r="J12" i="18"/>
  <c r="J11" i="18"/>
  <c r="J10" i="18"/>
  <c r="J9" i="18"/>
  <c r="J8" i="18"/>
  <c r="J7" i="18"/>
  <c r="F171" i="17"/>
  <c r="E171" i="17"/>
  <c r="D171" i="17"/>
  <c r="F170" i="17"/>
  <c r="E170" i="17"/>
  <c r="D170" i="17"/>
  <c r="F169" i="17"/>
  <c r="E169" i="17"/>
  <c r="D169" i="17"/>
  <c r="K141" i="17"/>
  <c r="K140" i="17"/>
  <c r="K135" i="17"/>
  <c r="K133" i="17"/>
  <c r="J125" i="17"/>
  <c r="J124" i="17"/>
  <c r="J123" i="17"/>
  <c r="O138" i="17" s="1"/>
  <c r="J122" i="17"/>
  <c r="J121" i="17"/>
  <c r="J120" i="17"/>
  <c r="J119" i="17"/>
  <c r="K86" i="17"/>
  <c r="K85" i="17"/>
  <c r="K80" i="17"/>
  <c r="K78" i="17"/>
  <c r="J70" i="17"/>
  <c r="J69" i="17"/>
  <c r="J68" i="17"/>
  <c r="J67" i="17"/>
  <c r="J66" i="17"/>
  <c r="O81" i="17" s="1"/>
  <c r="J65" i="17"/>
  <c r="J64" i="17"/>
  <c r="K29" i="17"/>
  <c r="K28" i="17"/>
  <c r="K23" i="17"/>
  <c r="K21" i="17"/>
  <c r="J13" i="17"/>
  <c r="J12" i="17"/>
  <c r="J11" i="17"/>
  <c r="J10" i="17"/>
  <c r="O25" i="17" s="1"/>
  <c r="J9" i="17"/>
  <c r="J8" i="17"/>
  <c r="J7" i="17"/>
  <c r="F171" i="16"/>
  <c r="E171" i="16"/>
  <c r="D171" i="16"/>
  <c r="F170" i="16"/>
  <c r="E170" i="16"/>
  <c r="D170" i="16"/>
  <c r="F169" i="16"/>
  <c r="E169" i="16"/>
  <c r="D169" i="16"/>
  <c r="K141" i="16"/>
  <c r="K140" i="16"/>
  <c r="K135" i="16"/>
  <c r="K133" i="16"/>
  <c r="J125" i="16"/>
  <c r="J124" i="16"/>
  <c r="O139" i="16" s="1"/>
  <c r="J123" i="16"/>
  <c r="J122" i="16"/>
  <c r="J121" i="16"/>
  <c r="O140" i="16" s="1"/>
  <c r="J120" i="16"/>
  <c r="J119" i="16"/>
  <c r="K86" i="16"/>
  <c r="K85" i="16"/>
  <c r="K80" i="16"/>
  <c r="K78" i="16"/>
  <c r="J70" i="16"/>
  <c r="J69" i="16"/>
  <c r="J68" i="16"/>
  <c r="O83" i="16" s="1"/>
  <c r="J67" i="16"/>
  <c r="J66" i="16"/>
  <c r="J65" i="16"/>
  <c r="J64" i="16"/>
  <c r="K29" i="16"/>
  <c r="K28" i="16"/>
  <c r="K23" i="16"/>
  <c r="K21" i="16"/>
  <c r="J13" i="16"/>
  <c r="J12" i="16"/>
  <c r="J11" i="16"/>
  <c r="J10" i="16"/>
  <c r="O25" i="16" s="1"/>
  <c r="J9" i="16"/>
  <c r="J8" i="16"/>
  <c r="J7" i="16"/>
  <c r="F171" i="14"/>
  <c r="E171" i="14"/>
  <c r="D171" i="14"/>
  <c r="F170" i="14"/>
  <c r="E170" i="14"/>
  <c r="D170" i="14"/>
  <c r="F169" i="14"/>
  <c r="E169" i="14"/>
  <c r="D169" i="14"/>
  <c r="K141" i="14"/>
  <c r="K140" i="14"/>
  <c r="K135" i="14"/>
  <c r="K133" i="14"/>
  <c r="J125" i="14"/>
  <c r="J124" i="14"/>
  <c r="O139" i="14" s="1"/>
  <c r="J123" i="14"/>
  <c r="J122" i="14"/>
  <c r="J121" i="14"/>
  <c r="O140" i="14" s="1"/>
  <c r="J120" i="14"/>
  <c r="J119" i="14"/>
  <c r="K86" i="14"/>
  <c r="K85" i="14"/>
  <c r="K80" i="14"/>
  <c r="K78" i="14"/>
  <c r="J70" i="14"/>
  <c r="J69" i="14"/>
  <c r="O84" i="14" s="1"/>
  <c r="J68" i="14"/>
  <c r="J67" i="14"/>
  <c r="J66" i="14"/>
  <c r="J65" i="14"/>
  <c r="J64" i="14"/>
  <c r="K29" i="14"/>
  <c r="K28" i="14"/>
  <c r="K23" i="14"/>
  <c r="K21" i="14"/>
  <c r="J13" i="14"/>
  <c r="J12" i="14"/>
  <c r="J11" i="14"/>
  <c r="J10" i="14"/>
  <c r="J9" i="14"/>
  <c r="J8" i="14"/>
  <c r="J7" i="14"/>
  <c r="F171" i="10"/>
  <c r="E171" i="10"/>
  <c r="D171" i="10"/>
  <c r="F170" i="10"/>
  <c r="E170" i="10"/>
  <c r="D170" i="10"/>
  <c r="F169" i="10"/>
  <c r="E169" i="10"/>
  <c r="D169" i="10"/>
  <c r="K141" i="10"/>
  <c r="K140" i="10"/>
  <c r="K135" i="10"/>
  <c r="K133" i="10"/>
  <c r="J125" i="10"/>
  <c r="J124" i="10"/>
  <c r="J123" i="10"/>
  <c r="J122" i="10"/>
  <c r="J121" i="10"/>
  <c r="J120" i="10"/>
  <c r="J119" i="10"/>
  <c r="K86" i="10"/>
  <c r="K85" i="10"/>
  <c r="K80" i="10"/>
  <c r="K78" i="10"/>
  <c r="J70" i="10"/>
  <c r="J69" i="10"/>
  <c r="O84" i="10" s="1"/>
  <c r="J68" i="10"/>
  <c r="J67" i="10"/>
  <c r="J66" i="10"/>
  <c r="J65" i="10"/>
  <c r="J64" i="10"/>
  <c r="K29" i="10"/>
  <c r="K28" i="10"/>
  <c r="K23" i="10"/>
  <c r="K21" i="10"/>
  <c r="J13" i="10"/>
  <c r="J12" i="10"/>
  <c r="O27" i="10" s="1"/>
  <c r="J11" i="10"/>
  <c r="O26" i="10" s="1"/>
  <c r="J10" i="10"/>
  <c r="O25" i="10" s="1"/>
  <c r="J9" i="10"/>
  <c r="O24" i="10" s="1"/>
  <c r="J8" i="10"/>
  <c r="J7" i="10"/>
  <c r="F171" i="9"/>
  <c r="E171" i="9"/>
  <c r="D171" i="9"/>
  <c r="F170" i="9"/>
  <c r="E170" i="9"/>
  <c r="D170" i="9"/>
  <c r="F169" i="9"/>
  <c r="E169" i="9"/>
  <c r="D169" i="9"/>
  <c r="K141" i="9"/>
  <c r="K140" i="9"/>
  <c r="K135" i="9"/>
  <c r="K133" i="9"/>
  <c r="J125" i="9"/>
  <c r="J124" i="9"/>
  <c r="J123" i="9"/>
  <c r="J122" i="9"/>
  <c r="J121" i="9"/>
  <c r="O140" i="9" s="1"/>
  <c r="J120" i="9"/>
  <c r="J119" i="9"/>
  <c r="K86" i="9"/>
  <c r="K85" i="9"/>
  <c r="K80" i="9"/>
  <c r="K78" i="9"/>
  <c r="J70" i="9"/>
  <c r="J69" i="9"/>
  <c r="J68" i="9"/>
  <c r="J67" i="9"/>
  <c r="J66" i="9"/>
  <c r="J65" i="9"/>
  <c r="J64" i="9"/>
  <c r="K29" i="9"/>
  <c r="K28" i="9"/>
  <c r="K23" i="9"/>
  <c r="K21" i="9"/>
  <c r="J13" i="9"/>
  <c r="J12" i="9"/>
  <c r="J11" i="9"/>
  <c r="J10" i="9"/>
  <c r="O25" i="9" s="1"/>
  <c r="J9" i="9"/>
  <c r="J8" i="9"/>
  <c r="J7" i="9"/>
  <c r="F171" i="8"/>
  <c r="E171" i="8"/>
  <c r="D171" i="8"/>
  <c r="F170" i="8"/>
  <c r="E170" i="8"/>
  <c r="D170" i="8"/>
  <c r="F169" i="8"/>
  <c r="E169" i="8"/>
  <c r="D169" i="8"/>
  <c r="K141" i="8"/>
  <c r="K140" i="8"/>
  <c r="K135" i="8"/>
  <c r="K133" i="8"/>
  <c r="J125" i="8"/>
  <c r="J124" i="8"/>
  <c r="J123" i="8"/>
  <c r="J122" i="8"/>
  <c r="J121" i="8"/>
  <c r="J120" i="8"/>
  <c r="J119" i="8"/>
  <c r="K86" i="8"/>
  <c r="K85" i="8"/>
  <c r="K80" i="8"/>
  <c r="K78" i="8"/>
  <c r="J70" i="8"/>
  <c r="J69" i="8"/>
  <c r="O84" i="8" s="1"/>
  <c r="J68" i="8"/>
  <c r="O83" i="8" s="1"/>
  <c r="J67" i="8"/>
  <c r="J66" i="8"/>
  <c r="O85" i="8" s="1"/>
  <c r="J65" i="8"/>
  <c r="J64" i="8"/>
  <c r="K29" i="8"/>
  <c r="K28" i="8"/>
  <c r="K23" i="8"/>
  <c r="K21" i="8"/>
  <c r="J13" i="8"/>
  <c r="J12" i="8"/>
  <c r="J11" i="8"/>
  <c r="J10" i="8"/>
  <c r="J9" i="8"/>
  <c r="J8" i="8"/>
  <c r="J7" i="8"/>
  <c r="F171" i="7"/>
  <c r="E171" i="7"/>
  <c r="D171" i="7"/>
  <c r="F170" i="7"/>
  <c r="E170" i="7"/>
  <c r="D170" i="7"/>
  <c r="F169" i="7"/>
  <c r="E169" i="7"/>
  <c r="D169" i="7"/>
  <c r="K141" i="7"/>
  <c r="K140" i="7"/>
  <c r="K135" i="7"/>
  <c r="K133" i="7"/>
  <c r="J125" i="7"/>
  <c r="J124" i="7"/>
  <c r="J123" i="7"/>
  <c r="J122" i="7"/>
  <c r="J121" i="7"/>
  <c r="J120" i="7"/>
  <c r="J119" i="7"/>
  <c r="K86" i="7"/>
  <c r="K85" i="7"/>
  <c r="K80" i="7"/>
  <c r="K78" i="7"/>
  <c r="J70" i="7"/>
  <c r="J69" i="7"/>
  <c r="O84" i="7" s="1"/>
  <c r="J68" i="7"/>
  <c r="J67" i="7"/>
  <c r="J66" i="7"/>
  <c r="J65" i="7"/>
  <c r="J64" i="7"/>
  <c r="K29" i="7"/>
  <c r="K28" i="7"/>
  <c r="K23" i="7"/>
  <c r="K21" i="7"/>
  <c r="J13" i="7"/>
  <c r="J12" i="7"/>
  <c r="J11" i="7"/>
  <c r="J10" i="7"/>
  <c r="O25" i="7" s="1"/>
  <c r="J9" i="7"/>
  <c r="J8" i="7"/>
  <c r="J7" i="7"/>
  <c r="K141" i="1"/>
  <c r="K140" i="1"/>
  <c r="K135" i="1"/>
  <c r="K133" i="1"/>
  <c r="J125" i="1"/>
  <c r="J124" i="1"/>
  <c r="J123" i="1"/>
  <c r="J122" i="1"/>
  <c r="O137" i="1" s="1"/>
  <c r="J121" i="1"/>
  <c r="J120" i="1"/>
  <c r="J119" i="1"/>
  <c r="K86" i="1"/>
  <c r="K85" i="1"/>
  <c r="K80" i="1"/>
  <c r="K78" i="1"/>
  <c r="J70" i="1"/>
  <c r="J69" i="1"/>
  <c r="J68" i="1"/>
  <c r="J67" i="1"/>
  <c r="J66" i="1"/>
  <c r="J65" i="1"/>
  <c r="J64" i="1"/>
  <c r="O140" i="57" l="1"/>
  <c r="O83" i="57"/>
  <c r="O85" i="57"/>
  <c r="O84" i="57"/>
  <c r="O27" i="57"/>
  <c r="O28" i="57"/>
  <c r="O26" i="57"/>
  <c r="O136" i="39"/>
  <c r="O137" i="39"/>
  <c r="O82" i="39"/>
  <c r="O83" i="39"/>
  <c r="O28" i="39"/>
  <c r="O24" i="39"/>
  <c r="O139" i="38"/>
  <c r="O83" i="38"/>
  <c r="O85" i="38"/>
  <c r="O25" i="38"/>
  <c r="O27" i="38"/>
  <c r="O28" i="38"/>
  <c r="O24" i="38"/>
  <c r="O139" i="37"/>
  <c r="O140" i="37"/>
  <c r="O137" i="37"/>
  <c r="O85" i="37"/>
  <c r="O82" i="37"/>
  <c r="O83" i="37"/>
  <c r="O28" i="37"/>
  <c r="O24" i="37"/>
  <c r="O81" i="32"/>
  <c r="O84" i="32"/>
  <c r="O82" i="32"/>
  <c r="O28" i="32"/>
  <c r="O27" i="32"/>
  <c r="O26" i="32"/>
  <c r="O25" i="32"/>
  <c r="O139" i="31"/>
  <c r="O137" i="31"/>
  <c r="O83" i="31"/>
  <c r="O85" i="31"/>
  <c r="O28" i="31"/>
  <c r="O26" i="31"/>
  <c r="O27" i="31"/>
  <c r="O25" i="31"/>
  <c r="O139" i="30"/>
  <c r="O140" i="30"/>
  <c r="O136" i="30"/>
  <c r="O85" i="30"/>
  <c r="O82" i="30"/>
  <c r="O28" i="30"/>
  <c r="O27" i="30"/>
  <c r="O25" i="30"/>
  <c r="O26" i="30"/>
  <c r="O137" i="29"/>
  <c r="O139" i="29"/>
  <c r="O140" i="29"/>
  <c r="O81" i="29"/>
  <c r="O84" i="29"/>
  <c r="O83" i="29"/>
  <c r="O28" i="29"/>
  <c r="O27" i="29"/>
  <c r="O25" i="29"/>
  <c r="O140" i="28"/>
  <c r="O139" i="28"/>
  <c r="O138" i="28"/>
  <c r="O82" i="28"/>
  <c r="O84" i="28"/>
  <c r="O85" i="28"/>
  <c r="O83" i="28"/>
  <c r="O25" i="28"/>
  <c r="O140" i="27"/>
  <c r="O139" i="27"/>
  <c r="O83" i="27"/>
  <c r="O85" i="27"/>
  <c r="O84" i="27"/>
  <c r="O82" i="27"/>
  <c r="O28" i="27"/>
  <c r="O27" i="27"/>
  <c r="O25" i="27"/>
  <c r="O138" i="26"/>
  <c r="O139" i="26"/>
  <c r="O82" i="26"/>
  <c r="O81" i="26"/>
  <c r="O28" i="26"/>
  <c r="O26" i="26"/>
  <c r="O27" i="26"/>
  <c r="O24" i="26"/>
  <c r="O139" i="25"/>
  <c r="O140" i="25"/>
  <c r="O85" i="25"/>
  <c r="O84" i="25"/>
  <c r="O83" i="25"/>
  <c r="O81" i="25"/>
  <c r="O27" i="25"/>
  <c r="O25" i="25"/>
  <c r="O139" i="24"/>
  <c r="O140" i="24"/>
  <c r="O137" i="24"/>
  <c r="O84" i="24"/>
  <c r="O81" i="24"/>
  <c r="O28" i="24"/>
  <c r="O25" i="24"/>
  <c r="O26" i="24"/>
  <c r="O137" i="23"/>
  <c r="O139" i="23"/>
  <c r="O140" i="23"/>
  <c r="O84" i="23"/>
  <c r="O85" i="23"/>
  <c r="O83" i="23"/>
  <c r="O81" i="23"/>
  <c r="O27" i="23"/>
  <c r="O25" i="23"/>
  <c r="O24" i="23"/>
  <c r="O136" i="21"/>
  <c r="O85" i="21"/>
  <c r="O83" i="21"/>
  <c r="O84" i="21"/>
  <c r="O81" i="21"/>
  <c r="O139" i="21"/>
  <c r="O28" i="21"/>
  <c r="O27" i="21"/>
  <c r="O25" i="21"/>
  <c r="O138" i="21"/>
  <c r="O137" i="21"/>
  <c r="O84" i="20"/>
  <c r="O83" i="20"/>
  <c r="O85" i="20"/>
  <c r="O82" i="20"/>
  <c r="O27" i="20"/>
  <c r="O137" i="20"/>
  <c r="O25" i="20"/>
  <c r="O139" i="20"/>
  <c r="O140" i="20"/>
  <c r="O140" i="19"/>
  <c r="O139" i="19"/>
  <c r="O137" i="19"/>
  <c r="O136" i="19"/>
  <c r="O85" i="19"/>
  <c r="O82" i="19"/>
  <c r="O83" i="19"/>
  <c r="O28" i="19"/>
  <c r="O27" i="19"/>
  <c r="O25" i="19"/>
  <c r="O26" i="19"/>
  <c r="O81" i="18"/>
  <c r="O84" i="18"/>
  <c r="O28" i="18"/>
  <c r="O26" i="18"/>
  <c r="O27" i="18"/>
  <c r="O25" i="18"/>
  <c r="O139" i="18"/>
  <c r="O136" i="18"/>
  <c r="O137" i="17"/>
  <c r="O139" i="17"/>
  <c r="O140" i="17"/>
  <c r="O136" i="17"/>
  <c r="O82" i="17"/>
  <c r="O83" i="17"/>
  <c r="O84" i="17"/>
  <c r="O27" i="17"/>
  <c r="O24" i="17"/>
  <c r="O137" i="16"/>
  <c r="O84" i="16"/>
  <c r="O85" i="16"/>
  <c r="O82" i="16"/>
  <c r="O27" i="16"/>
  <c r="O24" i="16"/>
  <c r="O137" i="14"/>
  <c r="O138" i="14"/>
  <c r="O136" i="14"/>
  <c r="O82" i="14"/>
  <c r="O83" i="14"/>
  <c r="O81" i="14"/>
  <c r="O26" i="14"/>
  <c r="O25" i="14"/>
  <c r="O24" i="14"/>
  <c r="O139" i="10"/>
  <c r="O138" i="10"/>
  <c r="O140" i="10"/>
  <c r="O137" i="10"/>
  <c r="O83" i="10"/>
  <c r="O81" i="10"/>
  <c r="O137" i="9"/>
  <c r="O138" i="9"/>
  <c r="O84" i="9"/>
  <c r="O85" i="9"/>
  <c r="O83" i="9"/>
  <c r="O82" i="9"/>
  <c r="O27" i="9"/>
  <c r="O28" i="9"/>
  <c r="O140" i="8"/>
  <c r="O139" i="8"/>
  <c r="O137" i="8"/>
  <c r="O81" i="8"/>
  <c r="O25" i="8"/>
  <c r="O24" i="8"/>
  <c r="O27" i="8"/>
  <c r="O138" i="7"/>
  <c r="O139" i="7"/>
  <c r="O137" i="7"/>
  <c r="O136" i="7"/>
  <c r="O81" i="7"/>
  <c r="O82" i="7"/>
  <c r="O24" i="7"/>
  <c r="O27" i="7"/>
  <c r="O26" i="7"/>
  <c r="O136" i="1"/>
  <c r="O138" i="1"/>
  <c r="O139" i="1"/>
  <c r="O83" i="1"/>
  <c r="O82" i="1"/>
  <c r="O81" i="1"/>
  <c r="O84" i="1"/>
  <c r="O24" i="57"/>
  <c r="O136" i="57"/>
  <c r="O81" i="57"/>
  <c r="O138" i="57"/>
  <c r="O25" i="39"/>
  <c r="O84" i="39"/>
  <c r="O140" i="39"/>
  <c r="O81" i="39"/>
  <c r="O138" i="39"/>
  <c r="O84" i="38"/>
  <c r="O26" i="38"/>
  <c r="O136" i="38"/>
  <c r="O81" i="38"/>
  <c r="O138" i="38"/>
  <c r="O25" i="37"/>
  <c r="O84" i="37"/>
  <c r="O26" i="37"/>
  <c r="O136" i="37"/>
  <c r="O81" i="37"/>
  <c r="O138" i="37"/>
  <c r="O24" i="36"/>
  <c r="O83" i="36"/>
  <c r="O138" i="36"/>
  <c r="O83" i="35"/>
  <c r="O25" i="35"/>
  <c r="O85" i="35"/>
  <c r="O138" i="35"/>
  <c r="O26" i="34"/>
  <c r="O136" i="34"/>
  <c r="O85" i="34"/>
  <c r="O24" i="33"/>
  <c r="O83" i="33"/>
  <c r="O26" i="33"/>
  <c r="O136" i="33"/>
  <c r="O81" i="33"/>
  <c r="O138" i="33"/>
  <c r="O24" i="32"/>
  <c r="O83" i="32"/>
  <c r="O85" i="32"/>
  <c r="O137" i="32"/>
  <c r="O24" i="31"/>
  <c r="O84" i="31"/>
  <c r="O140" i="31"/>
  <c r="O138" i="31"/>
  <c r="O81" i="31"/>
  <c r="O24" i="30"/>
  <c r="O83" i="30"/>
  <c r="O137" i="30"/>
  <c r="O81" i="30"/>
  <c r="O24" i="29"/>
  <c r="O26" i="29"/>
  <c r="O136" i="29"/>
  <c r="O85" i="29"/>
  <c r="O81" i="28"/>
  <c r="O28" i="28"/>
  <c r="O26" i="28"/>
  <c r="O136" i="28"/>
  <c r="O24" i="27"/>
  <c r="O26" i="27"/>
  <c r="O136" i="27"/>
  <c r="O81" i="27"/>
  <c r="O138" i="27"/>
  <c r="O25" i="26"/>
  <c r="O140" i="26"/>
  <c r="O85" i="26"/>
  <c r="O137" i="26"/>
  <c r="O84" i="26"/>
  <c r="O28" i="25"/>
  <c r="O82" i="25"/>
  <c r="O26" i="25"/>
  <c r="O136" i="25"/>
  <c r="O27" i="24"/>
  <c r="O85" i="24"/>
  <c r="O24" i="24"/>
  <c r="O83" i="24"/>
  <c r="O136" i="24"/>
  <c r="O136" i="23"/>
  <c r="O28" i="23"/>
  <c r="O82" i="23"/>
  <c r="O26" i="23"/>
  <c r="O138" i="23"/>
  <c r="O82" i="21"/>
  <c r="O24" i="21"/>
  <c r="O140" i="21"/>
  <c r="O26" i="21"/>
  <c r="O81" i="20"/>
  <c r="O28" i="20"/>
  <c r="O26" i="20"/>
  <c r="O136" i="20"/>
  <c r="O24" i="19"/>
  <c r="O84" i="19"/>
  <c r="O81" i="19"/>
  <c r="O138" i="19"/>
  <c r="O140" i="18"/>
  <c r="O85" i="18"/>
  <c r="O137" i="18"/>
  <c r="O24" i="18"/>
  <c r="O83" i="18"/>
  <c r="O26" i="17"/>
  <c r="O85" i="17"/>
  <c r="O28" i="17"/>
  <c r="O28" i="16"/>
  <c r="O81" i="16"/>
  <c r="O138" i="16"/>
  <c r="O26" i="16"/>
  <c r="O136" i="16"/>
  <c r="O27" i="14"/>
  <c r="O85" i="14"/>
  <c r="O28" i="14"/>
  <c r="O28" i="10"/>
  <c r="O82" i="10"/>
  <c r="O136" i="10"/>
  <c r="O85" i="10"/>
  <c r="O139" i="9"/>
  <c r="O24" i="9"/>
  <c r="O81" i="9"/>
  <c r="O26" i="9"/>
  <c r="O136" i="9"/>
  <c r="O138" i="8"/>
  <c r="O28" i="8"/>
  <c r="O82" i="8"/>
  <c r="O26" i="8"/>
  <c r="O136" i="8"/>
  <c r="O28" i="7"/>
  <c r="O140" i="7"/>
  <c r="O83" i="7"/>
  <c r="O85" i="7"/>
  <c r="O140" i="1"/>
  <c r="O85" i="1"/>
  <c r="K29" i="1" l="1"/>
  <c r="K28" i="1"/>
  <c r="K23" i="1" l="1"/>
  <c r="K21" i="1"/>
  <c r="J13" i="1"/>
  <c r="J12" i="1"/>
  <c r="J11" i="1"/>
  <c r="J10" i="1"/>
  <c r="J9" i="1"/>
  <c r="J8" i="1"/>
  <c r="J7" i="1"/>
  <c r="O26" i="1" l="1"/>
  <c r="O28" i="1"/>
  <c r="O25" i="1"/>
  <c r="O27" i="1"/>
  <c r="O24" i="1"/>
  <c r="F171" i="1"/>
  <c r="E171" i="1"/>
  <c r="D171" i="1"/>
  <c r="F170" i="1"/>
  <c r="E170" i="1"/>
  <c r="D170" i="1"/>
  <c r="F169" i="1"/>
  <c r="E169" i="1"/>
  <c r="D169" i="1"/>
</calcChain>
</file>

<file path=xl/sharedStrings.xml><?xml version="1.0" encoding="utf-8"?>
<sst xmlns="http://schemas.openxmlformats.org/spreadsheetml/2006/main" count="8216" uniqueCount="595">
  <si>
    <t>MORNING SHIFT (0700-1500: Shift A)</t>
  </si>
  <si>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</si>
  <si>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</si>
  <si>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</si>
  <si>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</si>
  <si>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</si>
  <si>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</si>
  <si>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</si>
  <si>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</si>
  <si>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</si>
  <si>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AVERAGE</t>
  </si>
  <si>
    <t>Raw Sugar</t>
  </si>
  <si>
    <t>Washed Sugar</t>
  </si>
  <si>
    <t>Raw Liquor</t>
  </si>
  <si>
    <t>Clear Liquor</t>
  </si>
  <si>
    <t>1st Refine</t>
  </si>
  <si>
    <t>2nd Refine</t>
  </si>
  <si>
    <t>Fine Liquor</t>
  </si>
  <si>
    <t>Colour</t>
  </si>
  <si>
    <t>CaO content (%)</t>
  </si>
  <si>
    <t>Water</t>
  </si>
  <si>
    <t>Sweet Water</t>
  </si>
  <si>
    <t>CL</t>
  </si>
  <si>
    <t>TDS</t>
  </si>
  <si>
    <t>Chlorine</t>
  </si>
  <si>
    <t>Plate 1</t>
  </si>
  <si>
    <t>FL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</si>
  <si>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</si>
  <si>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</si>
  <si>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</si>
  <si>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</si>
  <si>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</si>
  <si>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</si>
  <si>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</si>
  <si>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</si>
  <si>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</si>
  <si>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</si>
  <si>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</si>
  <si>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</si>
  <si>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</si>
  <si>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</si>
  <si>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</si>
  <si>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</si>
  <si>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</si>
  <si>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</si>
  <si>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</si>
  <si>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</si>
  <si>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Pol</t>
  </si>
  <si>
    <t>Purity</t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</si>
  <si>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</si>
  <si>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</si>
  <si>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</si>
  <si>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</si>
  <si>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</si>
  <si>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</si>
  <si>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mol</t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</si>
  <si>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</si>
  <si>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</si>
  <si>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</si>
  <si>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</si>
  <si>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</si>
  <si>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</si>
  <si>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</si>
  <si>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</si>
  <si>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>AFTERNOON SHIFT (1500-2300: Shift C)</t>
  </si>
  <si>
    <t xml:space="preserve"> </t>
  </si>
  <si>
    <t>NIGHT SHIFT (2300-0700: Shift D)</t>
  </si>
  <si>
    <t>MORNING SHIFT (0700-1500: Shift D)</t>
  </si>
  <si>
    <t>NIGHT SHIFT (2300-0700: Shift C)</t>
  </si>
  <si>
    <t>AFTERNOON SHIFT (1500-2300: Shift B)</t>
  </si>
  <si>
    <t>AFTERNOON SHIFT (1500-2300: Shift A)</t>
  </si>
  <si>
    <t>MORNING SHIFT (0700-1500: Shift B)</t>
  </si>
  <si>
    <t>AFTERNOON SHIFT (1500-2300: Shift D)</t>
  </si>
  <si>
    <t>MORNING SHIFT (0700-1500: Shift C)</t>
  </si>
  <si>
    <t>NIGHT SHIFT (2300-0700: Shift B)</t>
  </si>
  <si>
    <t>NIGHT SHIFT (2300-0700: Shift A)</t>
  </si>
  <si>
    <t>NIGHT SHIFT (0700-1500: Shift A)</t>
  </si>
  <si>
    <t>AFTERNOON SHIFT (2300-0700: Shift B)</t>
  </si>
  <si>
    <t>AFTERNOON SHIFT (0700-1500: Shift C)</t>
  </si>
  <si>
    <t>MORNING SHIFT (1500-2300: Shift C)</t>
  </si>
  <si>
    <t>C2 MOL=  1919  81.91  5.7</t>
  </si>
  <si>
    <t>L1 1705 CW 4/4=  29</t>
  </si>
  <si>
    <t>L2 1898 CW 3/3=  69</t>
  </si>
  <si>
    <t>L3 1407 CW 3/3=  76</t>
  </si>
  <si>
    <t>L4 2644 CW 3/3=  17</t>
  </si>
  <si>
    <t>L1 1707 CW 3/4=  34</t>
  </si>
  <si>
    <t>NSACB  107=  437</t>
  </si>
  <si>
    <t>C2 MOL= 2008  82.29  5.6</t>
  </si>
  <si>
    <t>L4 2650 CW 3/3=  18</t>
  </si>
  <si>
    <t>L1 1710 CW 3/4=  33</t>
  </si>
  <si>
    <t>L2 1904 CW 3/3=  66</t>
  </si>
  <si>
    <t>L3 1412 CW 3/3=  80</t>
  </si>
  <si>
    <t>C2 moll colour-1852 bx-76.25 ph-6.0</t>
  </si>
  <si>
    <t>IG no.2659 3/3 =16</t>
  </si>
  <si>
    <t>C1 no.1716 3/4 =30</t>
  </si>
  <si>
    <t>S1 no.1416 3/3 =76</t>
  </si>
  <si>
    <t>C2 no.1910 3/3 =63</t>
  </si>
  <si>
    <t>C2 MOL=  1719  82.31  5.9</t>
  </si>
  <si>
    <t>L4 2668 CW 3/3=  17</t>
  </si>
  <si>
    <t>L1 1722 CW 3/4= 28</t>
  </si>
  <si>
    <t>L3 1421 CW 3/3=  68</t>
  </si>
  <si>
    <t>L2 1915 CW 3/3=  56</t>
  </si>
  <si>
    <t>L1 1724 CW 3/3=  34</t>
  </si>
  <si>
    <t>L4 2671 CW 2/3=  20</t>
  </si>
  <si>
    <t>cl</t>
  </si>
  <si>
    <t>fl</t>
  </si>
  <si>
    <t>c2 moll clr 1677</t>
  </si>
  <si>
    <t>ig 2675 2/3 clr 18</t>
  </si>
  <si>
    <t>c1 1728 3/4 clr 38</t>
  </si>
  <si>
    <t>c2 1920 3/3 clr 54</t>
  </si>
  <si>
    <t>cb 108 clr386</t>
  </si>
  <si>
    <t>s1 1426 3/3 clr 66</t>
  </si>
  <si>
    <t>c1 1730 3/4 clr 32</t>
  </si>
  <si>
    <t>ig 2681 2/3 clr 16</t>
  </si>
  <si>
    <t>s1 1429 3/3 clr 58</t>
  </si>
  <si>
    <t>C2 moll colour-1536 bx-75.62 ph-6.2</t>
  </si>
  <si>
    <t>IG no.2685 2/2/ =18</t>
  </si>
  <si>
    <t>C1 no.1732 3/3 =32</t>
  </si>
  <si>
    <t>C2 no.1925 3/3 =48</t>
  </si>
  <si>
    <t>S1 no.1428 3/3 =65</t>
  </si>
  <si>
    <t>BL</t>
  </si>
  <si>
    <t xml:space="preserve">C2 mol = 1655 Bx 76.40 </t>
  </si>
  <si>
    <t>IG no.2692 = 19 c/w 2/2</t>
  </si>
  <si>
    <t>C1 no.1737 = 32 c/w 3/3</t>
  </si>
  <si>
    <t>C2 no.1931 = 49 c/w 3/3</t>
  </si>
  <si>
    <t>S1 no.1633 = 67 c/w 3/3</t>
  </si>
  <si>
    <t>C1 no.1738 = 36 c/w 2/3</t>
  </si>
  <si>
    <t>C1 no.1738 = 37 c/w 2/2</t>
  </si>
  <si>
    <t>c2 moll clr 1632</t>
  </si>
  <si>
    <t>cb 109 clr 444</t>
  </si>
  <si>
    <t>ig 2700 2/2 clr 21</t>
  </si>
  <si>
    <t>c1 1741 2/2 clr 46</t>
  </si>
  <si>
    <t>c2 1935 3/3 clr 54</t>
  </si>
  <si>
    <t>s1 1436 3/3 clr 74</t>
  </si>
  <si>
    <t>C2 moll colour-1581 bx-76.32 ph-6.3</t>
  </si>
  <si>
    <t>IG no.2707 2/2 =19</t>
  </si>
  <si>
    <t>C1 no.1746 2/2 =39</t>
  </si>
  <si>
    <t>C2 no.1939 3/3 =52</t>
  </si>
  <si>
    <t>S1 no.1439 3/3 =71</t>
  </si>
  <si>
    <t>C2 mol = 1689 Bx 76.96</t>
  </si>
  <si>
    <t>C2 no.1946 = 75 c/w 3/3</t>
  </si>
  <si>
    <t>S1 no.1443 = 88 c/w 3/3</t>
  </si>
  <si>
    <t>IG no.2717 = 25 c/w 2/2                            IG no.2719 = 19 c/w 2/3</t>
  </si>
  <si>
    <t>C1 no.1752 = 54 c/w 2/2                            C1 no.1754 = 38 c/w 2/3</t>
  </si>
  <si>
    <t xml:space="preserve">CB Low Pol no.110 = 1180 </t>
  </si>
  <si>
    <t>C2 mol = 1735 Bx 78.25</t>
  </si>
  <si>
    <t>IG no.2723 = 21 c/w 2/3</t>
  </si>
  <si>
    <t>C1 no.1757 = 41 c/w 2/3</t>
  </si>
  <si>
    <t>C2 no.1952 = 77 c/w 3/3</t>
  </si>
  <si>
    <t>S1 no.1448 = 84 c/w 3/3</t>
  </si>
  <si>
    <t>c2 moll clr 1695</t>
  </si>
  <si>
    <t>c1 1762 2/3 clr 33</t>
  </si>
  <si>
    <t>c2 1956 3/3 clr 78</t>
  </si>
  <si>
    <t>s1 1451 3/3 clr 90</t>
  </si>
  <si>
    <t>cb 111 clr 505</t>
  </si>
  <si>
    <t>ig 2733 2/3 clr 24</t>
  </si>
  <si>
    <t>ig 2734 3/3 clr 19</t>
  </si>
  <si>
    <t>C2 mol = 1789 Bx 77.45</t>
  </si>
  <si>
    <t>C1 no.1767 = 36 c/w 2/3</t>
  </si>
  <si>
    <t>C2 no.1961 = 65 c/w 3/3</t>
  </si>
  <si>
    <t>S1 no.1455 = 93 c/w 3/3</t>
  </si>
  <si>
    <t>C2 mol = 1798 Bx 72.45</t>
  </si>
  <si>
    <t>IG no.2740 = 20 c/w 3/3</t>
  </si>
  <si>
    <t>C1 no.1772 = 37 c/w 2/3</t>
  </si>
  <si>
    <t>C2 no.1967 = 63 c/w 3/3</t>
  </si>
  <si>
    <t>S1 no.1459 = 89 c/w 3/3</t>
  </si>
  <si>
    <t>C2 moll colour-1800 bx-75.66 ph-6.0</t>
  </si>
  <si>
    <t>IG no.2748 3/3 =19</t>
  </si>
  <si>
    <t>C1 no.1774 2/3 =42</t>
  </si>
  <si>
    <t>C2 no.1971 3/3 =61</t>
  </si>
  <si>
    <t>S1 no.1463 3/3 =73</t>
  </si>
  <si>
    <t>c2 moll clr 1774</t>
  </si>
  <si>
    <t>ig 2755 3/3 clr 16</t>
  </si>
  <si>
    <t>c1 1786 2/3 clr 31</t>
  </si>
  <si>
    <t>c2 1974 3/3 clr 65</t>
  </si>
  <si>
    <t>s1 1466 3/3 clr 67</t>
  </si>
  <si>
    <t>ig 2760 3/3 clr 14</t>
  </si>
  <si>
    <t>ig 2762 3/3 clr 14</t>
  </si>
  <si>
    <t>c1 1790 2/3 clr 32</t>
  </si>
  <si>
    <t>c2 1977 3/3 clr 58</t>
  </si>
  <si>
    <t>s1 1468 3/3 clr 77</t>
  </si>
  <si>
    <t>c2 moll clr 2116</t>
  </si>
  <si>
    <t>ig 2765 2/3 clr 15</t>
  </si>
  <si>
    <t>c1 1786 2/3 clr 32</t>
  </si>
  <si>
    <t>s1 1469 3/3 clr 71</t>
  </si>
  <si>
    <t>c2 1979 3/3 clr 56</t>
  </si>
  <si>
    <t>C2 moll colour-1628 bx-80.56 ph-5.7</t>
  </si>
  <si>
    <t>IG no.2769 2/3 =15</t>
  </si>
  <si>
    <t>C1 no.1790 2/3 =30</t>
  </si>
  <si>
    <t>C2 no.1980 3/3 =58</t>
  </si>
  <si>
    <t>S1 no.1471 3/3 =79</t>
  </si>
  <si>
    <t>c2 moll clr 1881</t>
  </si>
  <si>
    <t>carb 6 clr 899</t>
  </si>
  <si>
    <t>carb 4 clr 763</t>
  </si>
  <si>
    <t>ig 2776 2/3 clr 23</t>
  </si>
  <si>
    <t>c1 1794 2/3 clr 29</t>
  </si>
  <si>
    <t>c2 1984 3/3 clr 59</t>
  </si>
  <si>
    <t>s1 1474 3/3 clr 140</t>
  </si>
  <si>
    <t>ig 2779 3/3 clr 30</t>
  </si>
  <si>
    <t>C2 moll colour-1451 bx-77.69 ph-6.0</t>
  </si>
  <si>
    <t>C1 no.1798 2/3 =30</t>
  </si>
  <si>
    <t>C2 no.1987 3/3 =56</t>
  </si>
  <si>
    <t>S1 no.1478 3/3 =82</t>
  </si>
  <si>
    <t>IG no.2783 3/3 =19</t>
  </si>
  <si>
    <t>C2 mol = 1585 Bx 78.68</t>
  </si>
  <si>
    <t>IG no.2794 = 20 c/w 3/3</t>
  </si>
  <si>
    <t>C1 no.1804 = 31 c/w 2/3</t>
  </si>
  <si>
    <t>S1 no.1482 = 85 c/w 3/3</t>
  </si>
  <si>
    <t>C2 no.1993 = 54 c/w 3/3</t>
  </si>
  <si>
    <t>c2 moll clr 1627</t>
  </si>
  <si>
    <t>cb 112 clr 624</t>
  </si>
  <si>
    <t>ig 2800 3/3 clr 28</t>
  </si>
  <si>
    <t>c1 1810 2/3 clr 33</t>
  </si>
  <si>
    <t>c2 1997 3/3 clr 75</t>
  </si>
  <si>
    <t>s1 1435 3/3 clr 146</t>
  </si>
  <si>
    <t>ig 2803 3/4 clr 24</t>
  </si>
  <si>
    <t>carb 6 clr 783</t>
  </si>
  <si>
    <t>carb 4 clr 620</t>
  </si>
  <si>
    <t>L3  33  CBL         = 434</t>
  </si>
  <si>
    <t>CARB #  4 =  626</t>
  </si>
  <si>
    <t>CARB #  6 =  770</t>
  </si>
  <si>
    <t>C2 MOL=  1822  82.29  5.5</t>
  </si>
  <si>
    <t>L1 1815 CW 2/3=  44</t>
  </si>
  <si>
    <t>L2 2002 CW 3/3=  71</t>
  </si>
  <si>
    <t>L4 2808 CW 3/3=  17</t>
  </si>
  <si>
    <t>L1 1816 CW 3/3=  41</t>
  </si>
  <si>
    <t>L3  34  CBL       =  669</t>
  </si>
  <si>
    <t>CARB #4  =  733</t>
  </si>
  <si>
    <t>CARB #6  =  888</t>
  </si>
  <si>
    <t>NSACB  113=  459</t>
  </si>
  <si>
    <t>C2 mol = 1902 Bx 81.91</t>
  </si>
  <si>
    <t>Carb 4 = 689 pH 7.0</t>
  </si>
  <si>
    <t>Carb 6 = 889 pH 6.9</t>
  </si>
  <si>
    <t>IG no.2819 = 17 c/w 3/4</t>
  </si>
  <si>
    <t>C1 no.1822 = 39 c/w 3/3</t>
  </si>
  <si>
    <t>C2 no.2008 = 68 c/w 3/3</t>
  </si>
  <si>
    <t>CBL no.35 = 483 c/w 1/1</t>
  </si>
  <si>
    <t>Carb 4 = 678 pH 7.3</t>
  </si>
  <si>
    <t>Carb 6 = 875 pH 7.0</t>
  </si>
  <si>
    <t>C2 moll colour-1589 bx-74.36 ph-5.6</t>
  </si>
  <si>
    <t>IG no.2825 3/4 =16</t>
  </si>
  <si>
    <t>C1 no.1826 3/3 =37</t>
  </si>
  <si>
    <t>C2 no.2011 3/3 =65</t>
  </si>
  <si>
    <t>S1 no.1490 3/3 =85</t>
  </si>
  <si>
    <t>Carb #6=735</t>
  </si>
  <si>
    <t>Carb #4 =575</t>
  </si>
  <si>
    <t>C2 MOL=  1666  81.33  5.7</t>
  </si>
  <si>
    <t>CARB #4 =  624</t>
  </si>
  <si>
    <t>CARB #6 =  692</t>
  </si>
  <si>
    <t>L1 1832 CW 3/3=  37</t>
  </si>
  <si>
    <t>L2 2016 CW 3/3=  68</t>
  </si>
  <si>
    <t>L3 1495 CW 3/3=  91</t>
  </si>
  <si>
    <t>L4 2833 CW 3/4=  17</t>
  </si>
  <si>
    <t>NSACB  114 =  537</t>
  </si>
  <si>
    <t xml:space="preserve">C2 mol = 1791 Bx 80.75 </t>
  </si>
  <si>
    <t>IG no.2843 = 18 c/w 3/4</t>
  </si>
  <si>
    <t>C1 no.1838 = 36 c/w 3/3</t>
  </si>
  <si>
    <t>C2 no.2021 = 59 c/w 3/3</t>
  </si>
  <si>
    <t>S1 no.1499 = 80 c/w 3/3</t>
  </si>
  <si>
    <t>C2 moll colour-1419 bx-78.28 ph-5.6</t>
  </si>
  <si>
    <t>IG no.2850 3/4 =17</t>
  </si>
  <si>
    <t>C1 no.1845 3/3 =36</t>
  </si>
  <si>
    <t>C2 no.2028 3/3 =55</t>
  </si>
  <si>
    <t>S1 no.1505 3/3 =82</t>
  </si>
  <si>
    <t>NSACB no.115 =669</t>
  </si>
  <si>
    <t>C2 MOL=  1777  81.44  5.8</t>
  </si>
  <si>
    <t>L4 2858 CW 3/4=  18</t>
  </si>
  <si>
    <t>L1 1848 CW 3/3=  33</t>
  </si>
  <si>
    <t>L2 2031 CW 3/3=  57</t>
  </si>
  <si>
    <t>L3 1507 CW 3/3=  77</t>
  </si>
  <si>
    <t>L/POLL 116 = 1277</t>
  </si>
  <si>
    <t>C2 CLR 1718</t>
  </si>
  <si>
    <t>IG 2866 3/4 CLR 9</t>
  </si>
  <si>
    <t>C1 1855 3/3 CLR 23</t>
  </si>
  <si>
    <t>C2 2036 3/3 CLR 53</t>
  </si>
  <si>
    <t>S1 1511 3/3 CLR 76</t>
  </si>
  <si>
    <t xml:space="preserve"> IG 2870 3/3 CLR 16</t>
  </si>
  <si>
    <t>C1 1857 2/3 CLR 29</t>
  </si>
  <si>
    <t>C2 moll colour-1348 bx-77.81 ph-5.7</t>
  </si>
  <si>
    <t>IG no.2875 3/3 =15</t>
  </si>
  <si>
    <t>C1 no.1862 3/3 =28</t>
  </si>
  <si>
    <t>C2 no.2043 3/3 =47</t>
  </si>
  <si>
    <t>S1 no.1517 3/3 =72</t>
  </si>
  <si>
    <t>C1 no.1865 2/2 =39</t>
  </si>
  <si>
    <t>C2 MOL=  1229  80.77  5.8</t>
  </si>
  <si>
    <t>L4 2883 CW 3/3=  16</t>
  </si>
  <si>
    <t>L1 1866 CW 2/2=  37</t>
  </si>
  <si>
    <t>L2 2048 CW 3/3=  45</t>
  </si>
  <si>
    <t>L3 1519 CW 3/3=  69</t>
  </si>
  <si>
    <t>NSACB  117 =  392</t>
  </si>
  <si>
    <t>c2 moll 1435</t>
  </si>
  <si>
    <t>ig 2891 3/3 clr 18</t>
  </si>
  <si>
    <t>c1 1872 2/2 clr 28</t>
  </si>
  <si>
    <t>c2 2055 3/3 clr 49</t>
  </si>
  <si>
    <t>s1 1524 3/3 clr 72</t>
  </si>
  <si>
    <t>cb 118 clr 367</t>
  </si>
  <si>
    <t>C2 MOL=  1592  82.33  5.6</t>
  </si>
  <si>
    <t>L1 1877 CW 2/2=  37</t>
  </si>
  <si>
    <t>L2 2060 CW 3/3=  50</t>
  </si>
  <si>
    <t>L3 1529 CW 3/3=  68</t>
  </si>
  <si>
    <t>L4 2900 CW 3/3=  17</t>
  </si>
  <si>
    <t>C2 mol = 1676 Bx 81.80</t>
  </si>
  <si>
    <t>NSACB no.119 = 520</t>
  </si>
  <si>
    <t>IG no.2910 = 18 c/w 3/3</t>
  </si>
  <si>
    <t>C1 no.1883 = 35 c/w 2/2</t>
  </si>
  <si>
    <t>C2 no.2063 = 47 c/w 3/3</t>
  </si>
  <si>
    <t>S1 no.1533 = 65 c/w 3/3</t>
  </si>
  <si>
    <t>CBL no.36 = 633</t>
  </si>
  <si>
    <t>c2 moll clr 1546</t>
  </si>
  <si>
    <t>cb 38 3/3 clr 246</t>
  </si>
  <si>
    <t>ig 2916 3/3 clr 17</t>
  </si>
  <si>
    <t>c1 1889 2/2 clr 32</t>
  </si>
  <si>
    <t>c2 2067 3/3 clr 53</t>
  </si>
  <si>
    <t>s1 1534 3/3 clr 94</t>
  </si>
  <si>
    <t>C2 MOL=  1477  79.88  5.8</t>
  </si>
  <si>
    <t>L4 2923 CW 3/3=  17</t>
  </si>
  <si>
    <t>L1 1894 CW 2/2=  36</t>
  </si>
  <si>
    <t>L2 2074 CW 3/3=  51</t>
  </si>
  <si>
    <t>L3 1536 CW 3/3=  69</t>
  </si>
  <si>
    <t>NSACB  120=  490</t>
  </si>
  <si>
    <t>C2 mol = 1615 Bx 80.25</t>
  </si>
  <si>
    <t>IG no.2935 = 19 c/w 3/3</t>
  </si>
  <si>
    <t>C1 no.1900 = 34 c/w 2/2</t>
  </si>
  <si>
    <t>C2 no.2078 = 47 c/w 3/3</t>
  </si>
  <si>
    <t>S1 no.1539 = 61 c/w 3/3</t>
  </si>
  <si>
    <t>C2 moll colour-1231 bx-74.58 ph-5.7</t>
  </si>
  <si>
    <t>IG no.2940 3/3 =18</t>
  </si>
  <si>
    <t>C1 no.1906 2/2 =31</t>
  </si>
  <si>
    <t>C2 no.2085 3/3 =44</t>
  </si>
  <si>
    <t>S1 no.1543 3/3 =63</t>
  </si>
  <si>
    <t>C2 MOL=  1199  81.44  5.8</t>
  </si>
  <si>
    <t>L4 2948 CW 3/3=  14</t>
  </si>
  <si>
    <t>L2 2091 CW 3/3=  35</t>
  </si>
  <si>
    <t>L3 1549 CW 3/3=  59</t>
  </si>
  <si>
    <t xml:space="preserve">L1 1911 CW 2/2=  30 </t>
  </si>
  <si>
    <t>c2 moll clr 1256</t>
  </si>
  <si>
    <t>igm 2955 3/3 clr 17</t>
  </si>
  <si>
    <t>c1 1915 2/2 clr 33</t>
  </si>
  <si>
    <t>c2 2095 3/3 clr 52</t>
  </si>
  <si>
    <t>cb 40 1/1 clr 455</t>
  </si>
  <si>
    <t>cb 121 1/1 clr 418</t>
  </si>
  <si>
    <t>cb 39 1/1 clr 452</t>
  </si>
  <si>
    <t>cb 41 1/1 clr 698</t>
  </si>
  <si>
    <t>s1 1552 3/3 clr 84</t>
  </si>
  <si>
    <t>C2 moll colour-1422 bx-75.69 ph-6.1</t>
  </si>
  <si>
    <t>IG no.2966 3/3 =16</t>
  </si>
  <si>
    <t>C1 no.1920 2/2 =30</t>
  </si>
  <si>
    <t>C2 no.2101 3/3 =47</t>
  </si>
  <si>
    <t>S1 no.1553 3/3 =79</t>
  </si>
  <si>
    <t>NSACB no.122 =653</t>
  </si>
  <si>
    <t>C2 mol = 1591 Bx 76.78</t>
  </si>
  <si>
    <t>IG no.2976 = 18 c/w 3/3</t>
  </si>
  <si>
    <t>C1 no.1926 = 36 c/w 2/2</t>
  </si>
  <si>
    <t>C2 no.2107 = 48 c/w 3/3</t>
  </si>
  <si>
    <t>S1 no.1559 = 77 c/w 3/3</t>
  </si>
  <si>
    <t>CB Low Pol no.123 = 1207</t>
  </si>
  <si>
    <t>c2 mol clr 1664</t>
  </si>
  <si>
    <t>igm 2981 3/3 clr 18</t>
  </si>
  <si>
    <t>c1 1930 2/2 clr 36</t>
  </si>
  <si>
    <t>c2 2111 3/3 clr 39</t>
  </si>
  <si>
    <t>s1 1563 3/3 clr 71</t>
  </si>
  <si>
    <t>C2 moll colour-1230 bx-75.11 ph-6.0</t>
  </si>
  <si>
    <t>IG no.2290 3/3 =19</t>
  </si>
  <si>
    <t>C2 no.2119 3/3 =49</t>
  </si>
  <si>
    <t>C1 no.1937 2/2 =37</t>
  </si>
  <si>
    <t>S1 no.1569 3/3 =74</t>
  </si>
  <si>
    <t>C2 mol = 1330 Bx 75.95</t>
  </si>
  <si>
    <t>IG no.2300 = 18 c/w 3/3</t>
  </si>
  <si>
    <t>C1 no.1940 = 39 c/e 2/2</t>
  </si>
  <si>
    <t>C2 no.2122 = 48 c/w 3/3</t>
  </si>
  <si>
    <t>S1 no.1572 = 76 c/w 3/3</t>
  </si>
  <si>
    <t>C2 mol = 1415 Bx 76.26</t>
  </si>
  <si>
    <t>IG no.2305 = 17 c/w 3/3</t>
  </si>
  <si>
    <t>C1 no.1944 = 41 c/w 2/2</t>
  </si>
  <si>
    <t>C2 no.2129 = 50 c/w 3/3</t>
  </si>
  <si>
    <t>S1 no.1577 = 78 c/w 3/3</t>
  </si>
  <si>
    <t>NSACB  124 = 340</t>
  </si>
  <si>
    <t>C2 MOL=  1497  81.78  5.8</t>
  </si>
  <si>
    <t>C2 mol = 1630 Bx 80.65</t>
  </si>
  <si>
    <t>L4 2315 CW 3/3=  18</t>
  </si>
  <si>
    <t>L3 1581 CW 3/3=  75</t>
  </si>
  <si>
    <t>L1 1950 CW 2/2=  40</t>
  </si>
  <si>
    <t>L2 2135 CW 3/3=  47</t>
  </si>
  <si>
    <t>IG no.3024 = 17 c/w 3/3</t>
  </si>
  <si>
    <t>C2 no.2141 = 49 c/w 3/3</t>
  </si>
  <si>
    <t>S1 no.1587 = 73 c/w 3/3</t>
  </si>
  <si>
    <t>C1 no.1954 = 42 c/w 2/2          C1 no.1956 = 25 c/w 3/3</t>
  </si>
  <si>
    <t>C2 MOL=  1708  79.15  5.8</t>
  </si>
  <si>
    <t>L1 1959 CW 3/3=  27</t>
  </si>
  <si>
    <t xml:space="preserve">L2 2145 CW 3/3=  48 </t>
  </si>
  <si>
    <t>L3 1590 CW 3/3=  79</t>
  </si>
  <si>
    <t>L4 3031 CW 3/3=  19</t>
  </si>
  <si>
    <t>C2 MOL=  1922  81.44  5.5</t>
  </si>
  <si>
    <t>L4 3037 CW 3/3=  18</t>
  </si>
  <si>
    <t>L2 2149 CW 3/3=  45</t>
  </si>
  <si>
    <t>L1 1962 CW 3/3=  30</t>
  </si>
  <si>
    <t>L3 1593 CW 3/3=  81</t>
  </si>
  <si>
    <t>C2 MOLL CLR 1874</t>
  </si>
  <si>
    <t>IG 3046 3/3 CLR 18</t>
  </si>
  <si>
    <t>C1 1966 3/3 CLR 30</t>
  </si>
  <si>
    <t>C2 2153 3/3 CLR 58</t>
  </si>
  <si>
    <t>S1 1596 3/3 CLR 86</t>
  </si>
  <si>
    <t>CB 126 CLR 513</t>
  </si>
  <si>
    <t>C2 moll colour-1368 bc-77.32 ph-5.8</t>
  </si>
  <si>
    <t>IG no.3053 3/3 =18</t>
  </si>
  <si>
    <t>C1 no.1971 3/3 =28</t>
  </si>
  <si>
    <t>C2 no.2159 3/3 =49</t>
  </si>
  <si>
    <t>S1 no.1601 3/3 =84</t>
  </si>
  <si>
    <t>C2 MOL= 1590  81.03  5.7</t>
  </si>
  <si>
    <t>L/POL  127  =  1377</t>
  </si>
  <si>
    <t>L4 3059 CW 3/3=  17</t>
  </si>
  <si>
    <t>L1 1975 CW 3/3=  32</t>
  </si>
  <si>
    <t>L3 1605 CW 3/3=  72</t>
  </si>
  <si>
    <t>L2 2164 CW 3/3=  50</t>
  </si>
  <si>
    <t>c2 moll clr 1472</t>
  </si>
  <si>
    <t>ig 3066 3/3 clr 16</t>
  </si>
  <si>
    <t>c1 1979 3/3 clr 31</t>
  </si>
  <si>
    <t>c2 2169 3/3 clr 39</t>
  </si>
  <si>
    <t>s1 1610 3/3 clr 52</t>
  </si>
  <si>
    <t>NSACB no.128 =558</t>
  </si>
  <si>
    <t>C2 moll colour-1362 bx-76.35 ph-5.9</t>
  </si>
  <si>
    <t>IG no.3074 3/3 =14</t>
  </si>
  <si>
    <t>C1 no.1984 3/3 =38</t>
  </si>
  <si>
    <t>C2 no.2174 3/3 =55</t>
  </si>
  <si>
    <t>S1 no.1615 3/3 =76</t>
  </si>
  <si>
    <t>Cake poL =5.20</t>
  </si>
  <si>
    <t>CARB #4 =729</t>
  </si>
  <si>
    <t>CARB #6 =761</t>
  </si>
  <si>
    <t>cake poll = 6.29</t>
  </si>
  <si>
    <t>C2 mol = 1440 Bx 77.20</t>
  </si>
  <si>
    <t>Cake Pol = 5.50</t>
  </si>
  <si>
    <t>IG no.3085 = 16 c/w 3/3</t>
  </si>
  <si>
    <t>C1 no.1989 = 36 c/w 3/3</t>
  </si>
  <si>
    <t>C2 no.2180 = 50 c/w 3/3</t>
  </si>
  <si>
    <t>S1 no.1618 = 78 c/w 3/3</t>
  </si>
  <si>
    <t>c2 moll clr 1541</t>
  </si>
  <si>
    <t>ig 3091 3/3 clr 17</t>
  </si>
  <si>
    <t>c1 1995 3/3 clr 36</t>
  </si>
  <si>
    <t>c2 2184 3/3 clr 46</t>
  </si>
  <si>
    <t>s1 1622 3/3 clr 50</t>
  </si>
  <si>
    <t>bin 13 clr 29</t>
  </si>
  <si>
    <t>bin 16 clr 15</t>
  </si>
  <si>
    <t>bin 18 clr 17</t>
  </si>
  <si>
    <t>cb low poll 129 clr 1382</t>
  </si>
  <si>
    <t>bin 16 clr 24</t>
  </si>
  <si>
    <t>bin 17 clr 19</t>
  </si>
  <si>
    <t>bin 18 clr 23</t>
  </si>
  <si>
    <t>C2 MOL=  1759  80.12  5.8</t>
  </si>
  <si>
    <t>L2 2190 CW 3/3=  49</t>
  </si>
  <si>
    <t>L1 2000 CW 3/3=  38</t>
  </si>
  <si>
    <t>L3 1627 CW 3/3=  62</t>
  </si>
  <si>
    <t>L4 3100 CW 3/3=  18</t>
  </si>
  <si>
    <t>L4  #BIN 16       =  21</t>
  </si>
  <si>
    <t>C2 mol = 1878 Bx 79.87</t>
  </si>
  <si>
    <t>IG no.3112 = 19 c/w 3/3</t>
  </si>
  <si>
    <t>C1 no.2006 = 36 c/w 3/3</t>
  </si>
  <si>
    <t>C2 no.2196 = 48 c/w 3/3</t>
  </si>
  <si>
    <t>S1 no.1632 = 76 c/w 3/3</t>
  </si>
  <si>
    <t>IGM FL Bin 16 = 13</t>
  </si>
  <si>
    <t>C2 moll colour-1363 bx-74.21 ph-5.9</t>
  </si>
  <si>
    <t>IG no.3117 3/3 =14</t>
  </si>
  <si>
    <t>C2 no.2203 3/3 =51</t>
  </si>
  <si>
    <t>S1 no.1636 3/3 =89</t>
  </si>
  <si>
    <t>C1 no.2012 3/3 =29</t>
  </si>
  <si>
    <t>IG bin no.3119 3/3 =18</t>
  </si>
  <si>
    <t>IG no.3130 = 16 c/w 3/3</t>
  </si>
  <si>
    <t>C1 no.2016 = 27 c/w 3/3</t>
  </si>
  <si>
    <t>C2 no.2207 = 49 c/w 3/3</t>
  </si>
  <si>
    <t>S1 no.1639 = 87 c/w 3/3</t>
  </si>
  <si>
    <t>IGM FL Bin 18 = 15</t>
  </si>
  <si>
    <t>NSACB no.130 = 560</t>
  </si>
  <si>
    <t>C2 mol = 1460 Bx 75.25</t>
  </si>
  <si>
    <t>IG no.3134 = 15 c/w 3/3</t>
  </si>
  <si>
    <t>C1 no.2022 = 26 c/w 3/3</t>
  </si>
  <si>
    <t>C2 no.2211 = 44 c/w 3/3</t>
  </si>
  <si>
    <t>S1 no.1643 = 79 c/w 3/3</t>
  </si>
  <si>
    <t>NSACB 131 = 598</t>
  </si>
  <si>
    <t>C2 moll colour-1555 bx-79.41 ph-5.7</t>
  </si>
  <si>
    <t>IG no.3145 3/3 =16</t>
  </si>
  <si>
    <t>C1 no.2029 3/3 =27</t>
  </si>
  <si>
    <t>C2 no.2219 3/3 =50</t>
  </si>
  <si>
    <t>S1 no.1649 3/3 =86</t>
  </si>
  <si>
    <t>CB L/POL no.132 =1115</t>
  </si>
  <si>
    <t>C1 no.2032 2/3 =33</t>
  </si>
  <si>
    <t>C2 moll colour-1571 bx-78.06 ph-5.9</t>
  </si>
  <si>
    <t>IG no.3150 3/3 =15</t>
  </si>
  <si>
    <t>C1 no.2034 2/3 =31</t>
  </si>
  <si>
    <t>C2 no.2224 3/3 =48</t>
  </si>
  <si>
    <t>nsacb no.42 1/1 =420</t>
  </si>
  <si>
    <t xml:space="preserve">C2 mol = 1743 Bx 77.70 </t>
  </si>
  <si>
    <t>IG no.3367 = 19 c/w 3/3</t>
  </si>
  <si>
    <t>C1 no.2107 = 34 c/w 2/3</t>
  </si>
  <si>
    <t>C2 no.2297 = 51 c/w 3/3</t>
  </si>
  <si>
    <t>S1 no.1708 = 58 c/w 3/3</t>
  </si>
  <si>
    <t>C2 mol = 1797 Bx 78.20</t>
  </si>
  <si>
    <t>IG no.3212 = 19 c/w 3/3</t>
  </si>
  <si>
    <t>C1 no.2111 = 36 c/w 2/3</t>
  </si>
  <si>
    <t>S1 no.1711 = 79 c/w 3/3</t>
  </si>
  <si>
    <t>NSACB no.134 =1507</t>
  </si>
  <si>
    <t>C2 no.2301 3/3 =55</t>
  </si>
  <si>
    <t>A</t>
  </si>
  <si>
    <t>C2 moll colour-1472 bx-81.17 ph-5.2</t>
  </si>
  <si>
    <t>IG no.3278 3/3 =18</t>
  </si>
  <si>
    <t>C1 no.2114 2/3 =31</t>
  </si>
  <si>
    <t>C2 no.2306 3/3 =56</t>
  </si>
  <si>
    <t>S1 no.1710 3/3 =84</t>
  </si>
  <si>
    <t>C2 mol = 1789 Bx 79.89</t>
  </si>
  <si>
    <t>IG no.3288 = 19 c/w 3/3</t>
  </si>
  <si>
    <t>C1 no.2120 = 33 c/w 2/3</t>
  </si>
  <si>
    <t>C2 no.2311 = 54 c/w 3/3</t>
  </si>
  <si>
    <t>S1 no.1719 = 80 c/w 3/3</t>
  </si>
  <si>
    <t>C2 MOL=   1808   81.12  5.7</t>
  </si>
  <si>
    <t>L4 3295 CW 3/3=  23</t>
  </si>
  <si>
    <t>L1 2125 CW 2/3=  35</t>
  </si>
  <si>
    <t>L2 2317 CW 3/3=  63</t>
  </si>
  <si>
    <t>L31723 CW 3/3=  86</t>
  </si>
  <si>
    <t>CBL   45 CW 1/1=  591</t>
  </si>
  <si>
    <t>C2 MOL=  1691  79.91  5.4</t>
  </si>
  <si>
    <t>L3 1725 CW 3/3= 81</t>
  </si>
  <si>
    <t>L1 2131 CW 3/3= 36</t>
  </si>
  <si>
    <t>L2 2323 CW 3/3=  60</t>
  </si>
  <si>
    <t>L4 3303 CW 3/3= 22</t>
  </si>
  <si>
    <t>NSACB  135=  448</t>
  </si>
  <si>
    <t>L4 3304 CW 3/4=  18</t>
  </si>
  <si>
    <t xml:space="preserve">C2 mol = 1820 Bx 79.20 </t>
  </si>
  <si>
    <t>C1 no.2137 = 37 c/w 2/3</t>
  </si>
  <si>
    <t>C2 no.2329 = 61 c/w 3/3</t>
  </si>
  <si>
    <t>S1 no.1729 = 83 c/w 3/3</t>
  </si>
  <si>
    <t>IG no.3313 = 19 c/w 3/4</t>
  </si>
  <si>
    <t>NSACB no.136 = 593</t>
  </si>
  <si>
    <t>IG no.3319 3/4 =19</t>
  </si>
  <si>
    <t>C1 no.2143 2/3 =31</t>
  </si>
  <si>
    <t>C2 no.2335 3/3 =66</t>
  </si>
  <si>
    <t>S1 no.1733 3/3 =93</t>
  </si>
  <si>
    <t>C2 moll colour-1859 bx-78.41 ph-5.8</t>
  </si>
  <si>
    <t>CB L/POL no.137 =1010</t>
  </si>
  <si>
    <t>C2 MOL=  1992  79.14  5.8</t>
  </si>
  <si>
    <t>L4 3326 CW 3/4=  18</t>
  </si>
  <si>
    <t>L1 2148 CW 2/3=  38</t>
  </si>
  <si>
    <t>L2 2340 CW 3/3=  66</t>
  </si>
  <si>
    <t>L3 1737 CW 3/3=  101</t>
  </si>
  <si>
    <t>C2 CLR 1788</t>
  </si>
  <si>
    <t>IG 3333 3/4 CLR 17</t>
  </si>
  <si>
    <t>C1 2153 2/3 CLR 29</t>
  </si>
  <si>
    <t>S1 1742 3/3 CLR 134</t>
  </si>
  <si>
    <t>C2 2346 3/3 CLR 70</t>
  </si>
  <si>
    <t>C2 MOL=  1897  80.15  6.1</t>
  </si>
  <si>
    <t>CB L / POL 138=  1229</t>
  </si>
  <si>
    <t>L4 3342 CW 3/4=  19</t>
  </si>
  <si>
    <t>L1 2160 CW 2/3=  39</t>
  </si>
  <si>
    <t>L2 2353 CW 3/3=  75</t>
  </si>
  <si>
    <t>L3 1748 CW 3/3=  118</t>
  </si>
  <si>
    <t>C2 moll colour-1922 bx-77.03 ph-5.9</t>
  </si>
  <si>
    <t>IG no.3350 3/4 =20</t>
  </si>
  <si>
    <t>C1 no.2165 2/3 =43</t>
  </si>
  <si>
    <t>C2 no.2359 3/3 =70</t>
  </si>
  <si>
    <t>S1 no.1753 3/3 =141</t>
  </si>
  <si>
    <t>c2 moll clr 1846</t>
  </si>
  <si>
    <t>raw sugar 2nd clr 1853</t>
  </si>
  <si>
    <t>carb no 4 clr 944</t>
  </si>
  <si>
    <t>carb no 6 clr 1415</t>
  </si>
  <si>
    <t>ig 3356 3/4 clr 19</t>
  </si>
  <si>
    <t>c1 2169 2/3 clr 36</t>
  </si>
  <si>
    <t>c2 2364 3/3 clr 46</t>
  </si>
  <si>
    <t>s1 1757 3/3 clr 78</t>
  </si>
  <si>
    <t>raw sugar lori no plate 2322 clr 2113</t>
  </si>
  <si>
    <t>raw sugar lori no plate 4730 clr 1899</t>
  </si>
  <si>
    <t>raw sugar lori no plate 6072 clr 1935</t>
  </si>
  <si>
    <t>c2 moll clr 1847</t>
  </si>
  <si>
    <t>ig 3364 3/4 clr 19</t>
  </si>
  <si>
    <t>c1 2174 3/4 clr 34</t>
  </si>
  <si>
    <t>s1 1760 3/3 clr 76</t>
  </si>
  <si>
    <t>c2 2368 4/4 clr 44</t>
  </si>
  <si>
    <t>NSACB no.140 =621</t>
  </si>
  <si>
    <t>C2 moll colour-1856 bx-73.81 ph-6.1</t>
  </si>
  <si>
    <t>IG no.3368 3/4 =28</t>
  </si>
  <si>
    <t>C1 no.2180 3/4 =54</t>
  </si>
  <si>
    <t>C2 no.2375 4/4 =99</t>
  </si>
  <si>
    <t>S1 no.1764 3/3 =124</t>
  </si>
  <si>
    <t>IG no.3370 4/4 =24</t>
  </si>
  <si>
    <t>D1 molasses</t>
  </si>
  <si>
    <t>D2 Molasses</t>
  </si>
  <si>
    <t>E Masscuite</t>
  </si>
  <si>
    <t>E Mol (1)</t>
  </si>
  <si>
    <t>E Mol (2)</t>
  </si>
  <si>
    <t>Purity Drop</t>
  </si>
  <si>
    <t>Brix</t>
  </si>
  <si>
    <t>RL</t>
  </si>
  <si>
    <t>IER Performance (CL-FL)</t>
  </si>
  <si>
    <t>Carbonator Performance (RL-CL)</t>
  </si>
  <si>
    <t>Clarification Performance (RL-FL)</t>
  </si>
  <si>
    <t>RL-FL</t>
  </si>
  <si>
    <t>CL-FL</t>
  </si>
  <si>
    <t>RL-FL %</t>
  </si>
  <si>
    <t>CL-FL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</si>
</sst>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2" xfId="0" applyBorder="1" applyProtection="1">
      <protection locked="0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0" fillId="0" borderId="13" xfId="0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0" fillId="0" borderId="13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10" fontId="0" fillId="0" borderId="2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0" xfId="0" applyBorder="1"/>
    <xf numFmtId="0" fontId="0" fillId="0" borderId="22" xfId="0" applyBorder="1" applyAlignment="1">
      <alignment horizontal="center" vertical="center"/>
    </xf>
    <xf numFmtId="0" fontId="0" fillId="0" borderId="31" xfId="0" applyBorder="1"/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3" fillId="0" borderId="34" xfId="0" applyFont="1" applyBorder="1"/>
    <xf numFmtId="0" fontId="0" fillId="0" borderId="35" xfId="0" applyBorder="1"/>
    <xf numFmtId="0" fontId="0" fillId="0" borderId="0" xfId="0" applyAlignment="1">
      <alignment horizontal="right"/>
    </xf>
    <xf numFmtId="0" fontId="0" fillId="0" borderId="40" xfId="0" applyBorder="1"/>
    <xf numFmtId="10" fontId="0" fillId="0" borderId="21" xfId="0" applyNumberFormat="1" applyBorder="1" applyAlignment="1">
      <alignment horizontal="center"/>
    </xf>
    <xf numFmtId="0" fontId="0" fillId="0" borderId="9" xfId="0" applyFill="1" applyBorder="1" applyAlignment="1" applyProtection="1">
      <alignment horizontal="center" vertical="center"/>
      <protection locked="0"/>
    </xf>
    <xf numFmtId="9" fontId="0" fillId="0" borderId="12" xfId="1" applyFont="1" applyBorder="1" applyAlignment="1">
      <alignment horizontal="center"/>
    </xf>
    <xf numFmtId="4" fontId="0" fillId="0" borderId="22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4" fontId="0" fillId="0" borderId="9" xfId="1" applyNumberFormat="1" applyFont="1" applyBorder="1" applyAlignment="1">
      <alignment horizontal="center" vertical="center"/>
    </xf>
    <xf numFmtId="4" fontId="0" fillId="0" borderId="9" xfId="1" applyNumberFormat="1" applyFont="1" applyBorder="1"/>
    <xf numFmtId="4" fontId="2" fillId="4" borderId="9" xfId="1" applyNumberFormat="1" applyFont="1" applyFill="1" applyBorder="1" applyAlignment="1">
      <alignment horizontal="center" vertical="center"/>
    </xf>
    <xf numFmtId="4" fontId="2" fillId="0" borderId="9" xfId="1" applyNumberFormat="1" applyFont="1" applyBorder="1" applyAlignment="1">
      <alignment horizontal="center"/>
    </xf>
    <xf numFmtId="4" fontId="2" fillId="4" borderId="9" xfId="1" applyNumberFormat="1" applyFont="1" applyFill="1" applyBorder="1" applyAlignment="1">
      <alignment horizontal="center"/>
    </xf>
    <xf numFmtId="4" fontId="0" fillId="0" borderId="0" xfId="1" applyNumberFormat="1" applyFont="1"/>
    <xf numFmtId="0" fontId="0" fillId="0" borderId="0" xfId="0" applyAlignment="1">
      <alignment horizontal="center" vertical="center"/>
    </xf>
    <xf numFmtId="10" fontId="0" fillId="4" borderId="0" xfId="0" applyNumberFormat="1" applyFill="1"/>
    <xf numFmtId="164" fontId="0" fillId="0" borderId="9" xfId="0" applyNumberFormat="1" applyBorder="1"/>
    <xf numFmtId="1" fontId="0" fillId="0" borderId="9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164" fontId="0" fillId="2" borderId="9" xfId="0" applyNumberFormat="1" applyFill="1" applyBorder="1"/>
    <xf numFmtId="0" fontId="0" fillId="4" borderId="9" xfId="0" applyFill="1" applyBorder="1"/>
    <xf numFmtId="165" fontId="0" fillId="4" borderId="9" xfId="1" applyNumberFormat="1" applyFont="1" applyFill="1" applyBorder="1" applyProtection="1"/>
    <xf numFmtId="165" fontId="0" fillId="4" borderId="9" xfId="0" applyNumberFormat="1" applyFill="1" applyBorder="1"/>
    <xf numFmtId="0" fontId="0" fillId="0" borderId="0" xfId="0" applyAlignment="1">
      <alignment horizontal="right"/>
    </xf>
    <xf numFmtId="9" fontId="0" fillId="0" borderId="10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4" fontId="0" fillId="0" borderId="22" xfId="1" applyNumberFormat="1" applyFont="1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4" fontId="0" fillId="0" borderId="43" xfId="1" applyNumberFormat="1" applyFont="1" applyBorder="1" applyAlignment="1">
      <alignment horizontal="center" vertical="center"/>
    </xf>
    <xf numFmtId="4" fontId="0" fillId="0" borderId="27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2" fillId="0" borderId="10" xfId="1" applyFont="1" applyBorder="1" applyAlignment="1">
      <alignment horizontal="center"/>
    </xf>
    <xf numFmtId="9" fontId="2" fillId="0" borderId="27" xfId="1" applyFont="1" applyBorder="1" applyAlignment="1">
      <alignment horizontal="center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0" xfId="0" applyBorder="1" applyAlignment="1" applyProtection="1">
      <alignment horizontal="center" wrapText="1"/>
      <protection locked="0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9" fontId="0" fillId="0" borderId="20" xfId="1" applyFont="1" applyBorder="1" applyAlignment="1" applyProtection="1">
      <alignment horizontal="center" vertical="center" wrapText="1"/>
      <protection locked="0"/>
    </xf>
    <xf numFmtId="9" fontId="0" fillId="0" borderId="21" xfId="1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9" fontId="0" fillId="0" borderId="9" xfId="0" applyNumberFormat="1" applyBorder="1" applyAlignment="1" applyProtection="1">
      <alignment horizontal="center" vertical="center"/>
      <protection locked="0"/>
    </xf>
    <xf numFmtId="9" fontId="0" fillId="0" borderId="20" xfId="0" applyNumberFormat="1" applyBorder="1" applyAlignment="1" applyProtection="1">
      <alignment horizontal="center" vertical="center"/>
      <protection locked="0"/>
    </xf>
    <xf numFmtId="9" fontId="0" fillId="0" borderId="16" xfId="0" applyNumberFormat="1" applyBorder="1" applyAlignment="1" applyProtection="1">
      <alignment horizontal="center" vertical="center"/>
      <protection locked="0"/>
    </xf>
    <xf numFmtId="9" fontId="0" fillId="0" borderId="21" xfId="0" applyNumberFormat="1" applyBorder="1" applyAlignment="1" applyProtection="1">
      <alignment horizontal="center" vertical="center"/>
      <protection locked="0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9" fontId="0" fillId="0" borderId="16" xfId="1" applyFont="1" applyBorder="1" applyAlignment="1" applyProtection="1">
      <alignment horizontal="center" vertical="center"/>
      <protection locked="0"/>
    </xf>
    <xf numFmtId="9" fontId="0" fillId="0" borderId="21" xfId="1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3" xfId="2" xr:uid="{5DC9751D-B0F7-42A0-997B-53D50E60099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0F0B-7E98-4EF6-A893-971104E8FC0B}">
  <sheetPr codeName="Sheet53"/>
  <dimension ref="B2:L34"/>
  <sheetViews>
    <sheetView workbookViewId="0">
      <selection activeCell="L10" sqref="L10"/>
    </sheetView>
  </sheetViews>
  <sheetFormatPr defaultRowHeight="15" x14ac:dyDescent="0.25"/>
  <cols>
    <col min="2" max="2" width="10.140625" customWidth="1"/>
  </cols>
  <sheetData>
    <row r="2" spans="2:12" x14ac:dyDescent="0.25">
      <c r="C2" s="82" t="s">
        <v>587</v>
      </c>
      <c r="D2" s="82" t="s">
        <v>22</v>
      </c>
      <c r="E2" s="82" t="s">
        <v>26</v>
      </c>
      <c r="H2" s="92" t="s">
        <v>588</v>
      </c>
      <c r="I2" s="92"/>
      <c r="J2" s="92"/>
      <c r="K2" s="92"/>
      <c r="L2" s="83">
        <f ca="1">(D34-E34)/D34</f>
        <v>0.63381179848233393</v>
      </c>
    </row>
    <row r="3" spans="2:12" x14ac:dyDescent="0.25">
      <c r="B3">
        <v>1</v>
      </c>
      <c r="C3">
        <f ca="1">IF(ISERROR(INDIRECT("'"&amp;B3&amp;"'!S6")),"",(INDIRECT("'"&amp;B3&amp;"'!S6")))</f>
        <v>1039.5</v>
      </c>
      <c r="D3">
        <f ca="1">IF(ISERROR(INDIRECT("'"&amp;B3&amp;"'!S7")),"",(INDIRECT("'"&amp;B3&amp;"'!S7")))</f>
        <v>492.16666666666669</v>
      </c>
      <c r="E3">
        <f ca="1">IF(ISERROR(INDIRECT("'"&amp;B3&amp;"'!S8")),"",(INDIRECT("'"&amp;B3&amp;"'!S8")))</f>
        <v>180.83333333333334</v>
      </c>
      <c r="H3" s="92" t="s">
        <v>589</v>
      </c>
      <c r="I3" s="92"/>
      <c r="J3" s="92"/>
      <c r="K3" s="92"/>
      <c r="L3" s="83">
        <f ca="1">(C34-D34)/C34</f>
        <v>0.46897758227244779</v>
      </c>
    </row>
    <row r="4" spans="2:12" x14ac:dyDescent="0.25">
      <c r="B4">
        <v>2</v>
      </c>
      <c r="C4">
        <f t="shared" ref="C4:C33" ca="1" si="0">IF(ISERROR(INDIRECT("'"&amp;B4&amp;"'!S6")),"",(INDIRECT("'"&amp;B4&amp;"'!S6")))</f>
        <v>1033.8333333333333</v>
      </c>
      <c r="D4">
        <f t="shared" ref="D4:D33" ca="1" si="1">IF(ISERROR(INDIRECT("'"&amp;B4&amp;"'!S7")),"",(INDIRECT("'"&amp;B4&amp;"'!S7")))</f>
        <v>424.16666666666669</v>
      </c>
      <c r="E4">
        <f t="shared" ref="E4:E33" ca="1" si="2">IF(ISERROR(INDIRECT("'"&amp;B4&amp;"'!S8")),"",(INDIRECT("'"&amp;B4&amp;"'!S8")))</f>
        <v>165.41666666666666</v>
      </c>
      <c r="H4" s="92" t="s">
        <v>590</v>
      </c>
      <c r="I4" s="92"/>
      <c r="J4" s="92"/>
      <c r="K4" s="92"/>
      <c r="L4" s="83">
        <f ca="1">(C34-E34)/C34</f>
        <v>0.80554585588678496</v>
      </c>
    </row>
    <row r="5" spans="2:12" x14ac:dyDescent="0.25">
      <c r="B5">
        <v>3</v>
      </c>
      <c r="C5">
        <f t="shared" ca="1" si="0"/>
        <v>1152</v>
      </c>
      <c r="D5">
        <f t="shared" ca="1" si="1"/>
        <v>521.5</v>
      </c>
      <c r="E5">
        <f t="shared" ca="1" si="2"/>
        <v>192.33333333333334</v>
      </c>
    </row>
    <row r="6" spans="2:12" x14ac:dyDescent="0.25">
      <c r="B6">
        <v>4</v>
      </c>
      <c r="C6">
        <f t="shared" ca="1" si="0"/>
        <v>1377.4166666666667</v>
      </c>
      <c r="D6">
        <f t="shared" ca="1" si="1"/>
        <v>550</v>
      </c>
      <c r="E6">
        <f t="shared" ca="1" si="2"/>
        <v>228.08333333333334</v>
      </c>
    </row>
    <row r="7" spans="2:12" x14ac:dyDescent="0.25">
      <c r="B7">
        <v>5</v>
      </c>
      <c r="C7">
        <f t="shared" ca="1" si="0"/>
        <v>1253.5</v>
      </c>
      <c r="D7">
        <f t="shared" ca="1" si="1"/>
        <v>577.58333333333337</v>
      </c>
      <c r="E7">
        <f t="shared" ca="1" si="2"/>
        <v>225.41666666666666</v>
      </c>
    </row>
    <row r="8" spans="2:12" x14ac:dyDescent="0.25">
      <c r="B8">
        <v>6</v>
      </c>
      <c r="C8">
        <f t="shared" ca="1" si="0"/>
        <v>1135.3333333333333</v>
      </c>
      <c r="D8">
        <f t="shared" ca="1" si="1"/>
        <v>547.5</v>
      </c>
      <c r="E8">
        <f t="shared" ca="1" si="2"/>
        <v>217.58333333333334</v>
      </c>
    </row>
    <row r="9" spans="2:12" x14ac:dyDescent="0.25">
      <c r="B9">
        <v>7</v>
      </c>
      <c r="C9">
        <f t="shared" ca="1" si="0"/>
        <v>1147.5833333333333</v>
      </c>
      <c r="D9">
        <f t="shared" ca="1" si="1"/>
        <v>688.91666666666663</v>
      </c>
      <c r="E9">
        <f t="shared" ca="1" si="2"/>
        <v>252.75</v>
      </c>
    </row>
    <row r="10" spans="2:12" x14ac:dyDescent="0.25">
      <c r="B10">
        <v>8</v>
      </c>
      <c r="C10">
        <f t="shared" ca="1" si="0"/>
        <v>1217.8333333333333</v>
      </c>
      <c r="D10">
        <f t="shared" ca="1" si="1"/>
        <v>573.75</v>
      </c>
      <c r="E10">
        <f t="shared" ca="1" si="2"/>
        <v>221.75</v>
      </c>
    </row>
    <row r="11" spans="2:12" x14ac:dyDescent="0.25">
      <c r="B11">
        <v>9</v>
      </c>
      <c r="C11">
        <f t="shared" ca="1" si="0"/>
        <v>1092.75</v>
      </c>
      <c r="D11">
        <f t="shared" ca="1" si="1"/>
        <v>606.83333333333337</v>
      </c>
      <c r="E11">
        <f t="shared" ca="1" si="2"/>
        <v>243.16666666666666</v>
      </c>
    </row>
    <row r="12" spans="2:12" x14ac:dyDescent="0.25">
      <c r="B12">
        <v>10</v>
      </c>
      <c r="C12">
        <f t="shared" ca="1" si="0"/>
        <v>1080.5833333333333</v>
      </c>
      <c r="D12">
        <f t="shared" ca="1" si="1"/>
        <v>609.91666666666663</v>
      </c>
      <c r="E12">
        <f t="shared" ca="1" si="2"/>
        <v>211.58333333333334</v>
      </c>
    </row>
    <row r="13" spans="2:12" x14ac:dyDescent="0.25">
      <c r="B13">
        <v>11</v>
      </c>
      <c r="C13">
        <f t="shared" ca="1" si="0"/>
        <v>1057.3333333333333</v>
      </c>
      <c r="D13">
        <f t="shared" ca="1" si="1"/>
        <v>634.08333333333337</v>
      </c>
      <c r="E13">
        <f t="shared" ca="1" si="2"/>
        <v>234.08333333333334</v>
      </c>
    </row>
    <row r="14" spans="2:12" x14ac:dyDescent="0.25">
      <c r="B14">
        <v>12</v>
      </c>
      <c r="C14">
        <f t="shared" ca="1" si="0"/>
        <v>1004.75</v>
      </c>
      <c r="D14">
        <f t="shared" ca="1" si="1"/>
        <v>533.66666666666663</v>
      </c>
      <c r="E14">
        <f t="shared" ca="1" si="2"/>
        <v>202.41666666666666</v>
      </c>
    </row>
    <row r="15" spans="2:12" x14ac:dyDescent="0.25">
      <c r="B15">
        <v>13</v>
      </c>
      <c r="C15">
        <f t="shared" ca="1" si="0"/>
        <v>997.83333333333337</v>
      </c>
      <c r="D15">
        <f t="shared" ca="1" si="1"/>
        <v>480.83333333333331</v>
      </c>
      <c r="E15">
        <f t="shared" ca="1" si="2"/>
        <v>174.08333333333334</v>
      </c>
    </row>
    <row r="16" spans="2:12" x14ac:dyDescent="0.25">
      <c r="B16">
        <v>14</v>
      </c>
      <c r="C16">
        <f t="shared" ca="1" si="0"/>
        <v>1144</v>
      </c>
      <c r="D16">
        <f t="shared" ca="1" si="1"/>
        <v>531.5</v>
      </c>
      <c r="E16">
        <f t="shared" ca="1" si="2"/>
        <v>186.83333333333334</v>
      </c>
    </row>
    <row r="17" spans="2:5" x14ac:dyDescent="0.25">
      <c r="B17">
        <v>15</v>
      </c>
      <c r="C17">
        <f t="shared" ca="1" si="0"/>
        <v>1299.8333333333333</v>
      </c>
      <c r="D17">
        <f t="shared" ca="1" si="1"/>
        <v>697.25</v>
      </c>
      <c r="E17">
        <f t="shared" ca="1" si="2"/>
        <v>266.5</v>
      </c>
    </row>
    <row r="18" spans="2:5" x14ac:dyDescent="0.25">
      <c r="B18">
        <v>16</v>
      </c>
      <c r="C18">
        <f t="shared" ca="1" si="0"/>
        <v>1402.5</v>
      </c>
      <c r="D18">
        <f t="shared" ca="1" si="1"/>
        <v>624.16666666666663</v>
      </c>
      <c r="E18">
        <f t="shared" ca="1" si="2"/>
        <v>249.91666666666666</v>
      </c>
    </row>
    <row r="19" spans="2:5" x14ac:dyDescent="0.25">
      <c r="B19">
        <v>17</v>
      </c>
      <c r="C19">
        <f t="shared" ca="1" si="0"/>
        <v>1168.1666666666667</v>
      </c>
      <c r="D19">
        <f t="shared" ca="1" si="1"/>
        <v>595.08333333333337</v>
      </c>
      <c r="E19">
        <f t="shared" ca="1" si="2"/>
        <v>239.66666666666666</v>
      </c>
    </row>
    <row r="20" spans="2:5" x14ac:dyDescent="0.25">
      <c r="B20">
        <v>18</v>
      </c>
      <c r="C20">
        <f t="shared" ca="1" si="0"/>
        <v>1041.4166666666667</v>
      </c>
      <c r="D20">
        <f t="shared" ca="1" si="1"/>
        <v>586.08333333333337</v>
      </c>
      <c r="E20">
        <f t="shared" ca="1" si="2"/>
        <v>207.66666666666666</v>
      </c>
    </row>
    <row r="21" spans="2:5" x14ac:dyDescent="0.25">
      <c r="B21">
        <v>19</v>
      </c>
      <c r="C21">
        <f t="shared" ca="1" si="0"/>
        <v>1162.25</v>
      </c>
      <c r="D21">
        <f t="shared" ca="1" si="1"/>
        <v>698.25</v>
      </c>
      <c r="E21">
        <f t="shared" ca="1" si="2"/>
        <v>255.58333333333334</v>
      </c>
    </row>
    <row r="22" spans="2:5" x14ac:dyDescent="0.25">
      <c r="B22">
        <v>20</v>
      </c>
      <c r="C22">
        <f t="shared" ca="1" si="0"/>
        <v>1137.6666666666667</v>
      </c>
      <c r="D22">
        <f t="shared" ca="1" si="1"/>
        <v>595.5</v>
      </c>
      <c r="E22">
        <f t="shared" ca="1" si="2"/>
        <v>223.83333333333334</v>
      </c>
    </row>
    <row r="23" spans="2:5" x14ac:dyDescent="0.25">
      <c r="B23">
        <v>21</v>
      </c>
      <c r="C23">
        <f t="shared" ca="1" si="0"/>
        <v>1208.3333333333333</v>
      </c>
      <c r="D23">
        <f t="shared" ca="1" si="1"/>
        <v>601.75</v>
      </c>
      <c r="E23">
        <f t="shared" ca="1" si="2"/>
        <v>219.5</v>
      </c>
    </row>
    <row r="24" spans="2:5" x14ac:dyDescent="0.25">
      <c r="B24">
        <v>22</v>
      </c>
      <c r="C24">
        <f t="shared" ca="1" si="0"/>
        <v>0</v>
      </c>
      <c r="D24">
        <f t="shared" ca="1" si="1"/>
        <v>0</v>
      </c>
      <c r="E24">
        <f t="shared" ca="1" si="2"/>
        <v>0</v>
      </c>
    </row>
    <row r="25" spans="2:5" x14ac:dyDescent="0.25">
      <c r="B25">
        <v>23</v>
      </c>
      <c r="C25">
        <f t="shared" ca="1" si="0"/>
        <v>0</v>
      </c>
      <c r="D25">
        <f t="shared" ca="1" si="1"/>
        <v>0</v>
      </c>
      <c r="E25">
        <f t="shared" ca="1" si="2"/>
        <v>0</v>
      </c>
    </row>
    <row r="26" spans="2:5" x14ac:dyDescent="0.25">
      <c r="B26">
        <v>24</v>
      </c>
      <c r="C26">
        <f t="shared" ca="1" si="0"/>
        <v>0</v>
      </c>
      <c r="D26">
        <f t="shared" ca="1" si="1"/>
        <v>0</v>
      </c>
      <c r="E26">
        <f t="shared" ca="1" si="2"/>
        <v>0</v>
      </c>
    </row>
    <row r="27" spans="2:5" x14ac:dyDescent="0.25">
      <c r="B27">
        <v>25</v>
      </c>
      <c r="C27">
        <f t="shared" ca="1" si="0"/>
        <v>0</v>
      </c>
      <c r="D27">
        <f t="shared" ca="1" si="1"/>
        <v>0</v>
      </c>
      <c r="E27">
        <f t="shared" ca="1" si="2"/>
        <v>0</v>
      </c>
    </row>
    <row r="28" spans="2:5" x14ac:dyDescent="0.25">
      <c r="B28">
        <v>26</v>
      </c>
      <c r="C28">
        <f t="shared" ca="1" si="0"/>
        <v>0</v>
      </c>
      <c r="D28">
        <f t="shared" ca="1" si="1"/>
        <v>0</v>
      </c>
      <c r="E28">
        <f t="shared" ca="1" si="2"/>
        <v>0</v>
      </c>
    </row>
    <row r="29" spans="2:5" x14ac:dyDescent="0.25">
      <c r="B29">
        <v>27</v>
      </c>
      <c r="C29">
        <f t="shared" ca="1" si="0"/>
        <v>1375.9166666666667</v>
      </c>
      <c r="D29">
        <f t="shared" ca="1" si="1"/>
        <v>729.25</v>
      </c>
      <c r="E29">
        <f t="shared" ca="1" si="2"/>
        <v>329.33333333333331</v>
      </c>
    </row>
    <row r="30" spans="2:5" x14ac:dyDescent="0.25">
      <c r="B30">
        <v>28</v>
      </c>
      <c r="C30">
        <f t="shared" ca="1" si="0"/>
        <v>1314.4166666666667</v>
      </c>
      <c r="D30">
        <f t="shared" ca="1" si="1"/>
        <v>812.08333333333337</v>
      </c>
      <c r="E30">
        <f t="shared" ca="1" si="2"/>
        <v>343.75</v>
      </c>
    </row>
    <row r="31" spans="2:5" x14ac:dyDescent="0.25">
      <c r="B31">
        <v>29</v>
      </c>
      <c r="C31">
        <f t="shared" ca="1" si="0"/>
        <v>1422.5833333333333</v>
      </c>
      <c r="D31">
        <f t="shared" ca="1" si="1"/>
        <v>931.25</v>
      </c>
      <c r="E31">
        <f t="shared" ca="1" si="2"/>
        <v>420.91666666666669</v>
      </c>
    </row>
    <row r="32" spans="2:5" x14ac:dyDescent="0.25">
      <c r="B32">
        <v>30</v>
      </c>
      <c r="C32">
        <f t="shared" ca="1" si="0"/>
        <v>1510.6666666666667</v>
      </c>
      <c r="D32">
        <f t="shared" ca="1" si="1"/>
        <v>991.5</v>
      </c>
      <c r="E32">
        <f t="shared" ca="1" si="2"/>
        <v>449.25</v>
      </c>
    </row>
    <row r="33" spans="2:5" x14ac:dyDescent="0.25">
      <c r="B33">
        <v>31</v>
      </c>
      <c r="C33">
        <f t="shared" ca="1" si="0"/>
        <v>1517.9166666666667</v>
      </c>
      <c r="D33">
        <f t="shared" ca="1" si="1"/>
        <v>984.25</v>
      </c>
      <c r="E33">
        <f t="shared" ca="1" si="2"/>
        <v>476.91666666666669</v>
      </c>
    </row>
    <row r="34" spans="2:5" x14ac:dyDescent="0.25">
      <c r="B34" t="s">
        <v>10</v>
      </c>
      <c r="C34">
        <f ca="1">AVERAGE(C3:C33)</f>
        <v>1009.5456989247315</v>
      </c>
      <c r="D34">
        <f t="shared" ref="D34" ca="1" si="3">AVERAGE(D3:D33)</f>
        <v>536.0913978494624</v>
      </c>
      <c r="E34">
        <f ca="1">AVERAGE(E3:E31)</f>
        <v>196.31034482758622</v>
      </c>
    </row>
  </sheetData>
  <mergeCells count="3">
    <mergeCell ref="H2:K2"/>
    <mergeCell ref="H3:K3"/>
    <mergeCell ref="H4: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sheetPr codeName="Sheet1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sheetPr codeName="Sheet1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sheetPr codeName="Sheet1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CDF1-B54E-46A1-9921-C0E217BBB7F0}">
  <sheetPr codeName="Sheet1"/>
  <dimension ref="A3:T36"/>
  <sheetViews>
    <sheetView topLeftCell="A4" workbookViewId="0">
      <selection activeCell="J22" sqref="J22"/>
    </sheetView>
  </sheetViews>
  <sheetFormatPr defaultRowHeight="15" x14ac:dyDescent="0.25"/>
  <cols>
    <col min="2" max="4" width="9.140625" hidden="1" customWidth="1"/>
    <col min="5" max="5" width="11.85546875" style="81" bestFit="1" customWidth="1"/>
    <col min="6" max="8" width="9.140625" style="81" hidden="1" customWidth="1"/>
    <col min="9" max="9" width="11.85546875" style="81" bestFit="1" customWidth="1"/>
    <col min="10" max="18" width="9.140625" style="81"/>
  </cols>
  <sheetData>
    <row r="3" spans="1:20" x14ac:dyDescent="0.25">
      <c r="A3" s="55"/>
      <c r="B3" s="55"/>
      <c r="C3" s="55"/>
      <c r="D3" s="55"/>
      <c r="E3" s="95" t="s">
        <v>580</v>
      </c>
      <c r="F3" s="71"/>
      <c r="G3" s="71"/>
      <c r="H3" s="71"/>
      <c r="I3" s="95" t="s">
        <v>581</v>
      </c>
      <c r="J3" s="97" t="s">
        <v>582</v>
      </c>
      <c r="K3" s="98"/>
      <c r="L3" s="99"/>
      <c r="M3" s="97" t="s">
        <v>583</v>
      </c>
      <c r="N3" s="98"/>
      <c r="O3" s="99"/>
      <c r="P3" s="97" t="s">
        <v>584</v>
      </c>
      <c r="Q3" s="98"/>
      <c r="R3" s="99"/>
      <c r="S3" s="100" t="s">
        <v>585</v>
      </c>
      <c r="T3" s="101"/>
    </row>
    <row r="4" spans="1:20" x14ac:dyDescent="0.25">
      <c r="A4" s="72"/>
      <c r="B4" s="72"/>
      <c r="C4" s="72"/>
      <c r="D4" s="72"/>
      <c r="E4" s="96"/>
      <c r="F4" s="73"/>
      <c r="G4" s="73"/>
      <c r="H4" s="73"/>
      <c r="I4" s="96"/>
      <c r="J4" s="74" t="s">
        <v>48</v>
      </c>
      <c r="K4" s="74" t="s">
        <v>47</v>
      </c>
      <c r="L4" s="74" t="s">
        <v>586</v>
      </c>
      <c r="M4" s="74" t="s">
        <v>48</v>
      </c>
      <c r="N4" s="74" t="s">
        <v>47</v>
      </c>
      <c r="O4" s="74" t="s">
        <v>586</v>
      </c>
      <c r="P4" s="74" t="s">
        <v>48</v>
      </c>
      <c r="Q4" s="74" t="s">
        <v>47</v>
      </c>
      <c r="R4" s="74" t="s">
        <v>586</v>
      </c>
      <c r="S4" s="102"/>
      <c r="T4" s="103"/>
    </row>
    <row r="5" spans="1:20" ht="15.75" x14ac:dyDescent="0.25">
      <c r="A5" s="75">
        <v>1</v>
      </c>
      <c r="B5">
        <f ca="1">INDIRECT("'"&amp;A5&amp;"'!$f$30")</f>
        <v>82.03</v>
      </c>
      <c r="C5">
        <f ca="1">INDIRECT("'"&amp;A5&amp;"'!$f$87")</f>
        <v>81.84</v>
      </c>
      <c r="E5" s="76">
        <f ca="1">IF(AVERAGE(B5:D5)=0, " ",AVERAGE(B5:D5))</f>
        <v>81.935000000000002</v>
      </c>
      <c r="F5" s="77">
        <f ca="1">INDIRECT("'"&amp;A5&amp;"'!$f$31")</f>
        <v>70.11</v>
      </c>
      <c r="G5" s="77">
        <f ca="1">INDIRECT("'"&amp;A5&amp;"'!$f$88")</f>
        <v>70.91</v>
      </c>
      <c r="H5" s="77"/>
      <c r="I5" s="76">
        <f t="shared" ref="I5:I31" ca="1" si="0">IF(AVERAGE(F5:H5)=0, " ",AVERAGE(F5:H5))</f>
        <v>70.509999999999991</v>
      </c>
      <c r="J5" s="76" t="str">
        <f ca="1">INDIRECT("'"&amp;$A5&amp;"'!$f$169")</f>
        <v xml:space="preserve"> </v>
      </c>
      <c r="K5" s="76" t="str">
        <f t="shared" ref="K5:K35" ca="1" si="1">INDIRECT("'"&amp;$A5&amp;"'!$e$169")</f>
        <v xml:space="preserve"> </v>
      </c>
      <c r="L5" s="76" t="str">
        <f t="shared" ref="L5:L35" ca="1" si="2">INDIRECT("'"&amp;$A5&amp;"'!$d$169")</f>
        <v xml:space="preserve"> </v>
      </c>
      <c r="M5" s="76" t="str">
        <f t="shared" ref="M5:M35" ca="1" si="3">INDIRECT("'"&amp;$A5&amp;"'!$f$170")</f>
        <v xml:space="preserve"> </v>
      </c>
      <c r="N5" s="76" t="str">
        <f t="shared" ref="N5:N35" ca="1" si="4">INDIRECT("'"&amp;$A5&amp;"'!$e$170")</f>
        <v xml:space="preserve"> </v>
      </c>
      <c r="O5" s="76" t="str">
        <f t="shared" ref="O5:O35" ca="1" si="5">INDIRECT("'"&amp;$A5&amp;"'!$d$170")</f>
        <v xml:space="preserve"> </v>
      </c>
      <c r="P5" s="76" t="str">
        <f t="shared" ref="P5:P35" ca="1" si="6">INDIRECT("'"&amp;$A5&amp;"'!$f$171")</f>
        <v xml:space="preserve"> </v>
      </c>
      <c r="Q5" s="76" t="str">
        <f t="shared" ref="Q5:Q35" ca="1" si="7">INDIRECT("'"&amp;$A5&amp;"'!$e$171")</f>
        <v xml:space="preserve"> </v>
      </c>
      <c r="R5" s="76" t="str">
        <f t="shared" ref="R5:R35" ca="1" si="8">INDIRECT("'"&amp;$A5&amp;"'!$d$171")</f>
        <v xml:space="preserve"> </v>
      </c>
      <c r="S5" s="93" t="str">
        <f ca="1">IF(J5=" "," ",(J5-M5)/J5)</f>
        <v xml:space="preserve"> </v>
      </c>
      <c r="T5" s="94"/>
    </row>
    <row r="6" spans="1:20" ht="15.75" x14ac:dyDescent="0.25">
      <c r="A6" s="75">
        <v>2</v>
      </c>
      <c r="B6">
        <f t="shared" ref="B6:B32" ca="1" si="9">INDIRECT("'"&amp;A6&amp;"'!$f$30")</f>
        <v>81.77</v>
      </c>
      <c r="C6">
        <f t="shared" ref="C6:C32" ca="1" si="10">INDIRECT("'"&amp;A6&amp;"'!$f$87")</f>
        <v>81.55</v>
      </c>
      <c r="E6" s="76">
        <f t="shared" ref="E6:E31" ca="1" si="11">IF(AVERAGE(B6:D6)=0, " ",AVERAGE(B6:D6))</f>
        <v>81.66</v>
      </c>
      <c r="F6" s="77">
        <f t="shared" ref="F6:F32" ca="1" si="12">INDIRECT("'"&amp;A6&amp;"'!$f$31")</f>
        <v>70.83</v>
      </c>
      <c r="G6" s="77">
        <f t="shared" ref="G6:G32" ca="1" si="13">INDIRECT("'"&amp;A6&amp;"'!$f$88")</f>
        <v>70.62</v>
      </c>
      <c r="H6" s="77"/>
      <c r="I6" s="76">
        <f t="shared" ca="1" si="0"/>
        <v>70.724999999999994</v>
      </c>
      <c r="J6" s="76" t="str">
        <f ca="1">INDIRECT("'"&amp;$A6&amp;"'!$f$169")</f>
        <v xml:space="preserve"> </v>
      </c>
      <c r="K6" s="76" t="str">
        <f t="shared" ca="1" si="1"/>
        <v xml:space="preserve"> </v>
      </c>
      <c r="L6" s="76" t="str">
        <f t="shared" ca="1" si="2"/>
        <v xml:space="preserve"> </v>
      </c>
      <c r="M6" s="76" t="str">
        <f t="shared" ca="1" si="3"/>
        <v xml:space="preserve"> </v>
      </c>
      <c r="N6" s="76" t="str">
        <f t="shared" ca="1" si="4"/>
        <v xml:space="preserve"> </v>
      </c>
      <c r="O6" s="76" t="str">
        <f t="shared" ca="1" si="5"/>
        <v xml:space="preserve"> </v>
      </c>
      <c r="P6" s="76" t="str">
        <f t="shared" ca="1" si="6"/>
        <v xml:space="preserve"> </v>
      </c>
      <c r="Q6" s="76" t="str">
        <f t="shared" ca="1" si="7"/>
        <v xml:space="preserve"> </v>
      </c>
      <c r="R6" s="76" t="str">
        <f t="shared" ca="1" si="8"/>
        <v xml:space="preserve"> </v>
      </c>
      <c r="S6" s="93" t="str">
        <f ca="1">IF(J6=" "," ",(J6-M6)/J6)</f>
        <v xml:space="preserve"> </v>
      </c>
      <c r="T6" s="94"/>
    </row>
    <row r="7" spans="1:20" ht="15.75" x14ac:dyDescent="0.25">
      <c r="A7" s="75">
        <v>3</v>
      </c>
      <c r="B7">
        <f t="shared" ca="1" si="9"/>
        <v>80.7</v>
      </c>
      <c r="C7">
        <f t="shared" ca="1" si="10"/>
        <v>80.59</v>
      </c>
      <c r="D7">
        <f t="shared" ref="D7:D32" ca="1" si="14">INDIRECT("'"&amp;A7&amp;"'!$f$142")</f>
        <v>80.34</v>
      </c>
      <c r="E7" s="76">
        <f t="shared" ca="1" si="11"/>
        <v>80.543333333333337</v>
      </c>
      <c r="F7" s="77">
        <f t="shared" ca="1" si="12"/>
        <v>69.489999999999995</v>
      </c>
      <c r="G7" s="77">
        <f t="shared" ca="1" si="13"/>
        <v>69.27</v>
      </c>
      <c r="H7" s="77">
        <f t="shared" ref="H7:H32" ca="1" si="15">INDIRECT("'"&amp;A7&amp;"'!$f$143")</f>
        <v>69.17</v>
      </c>
      <c r="I7" s="76">
        <f t="shared" ca="1" si="0"/>
        <v>69.31</v>
      </c>
      <c r="J7" s="76" t="str">
        <f t="shared" ref="J7:J35" ca="1" si="16">INDIRECT("'"&amp;$A7&amp;"'!$f$169")</f>
        <v xml:space="preserve"> </v>
      </c>
      <c r="K7" s="76" t="str">
        <f t="shared" ca="1" si="1"/>
        <v xml:space="preserve"> </v>
      </c>
      <c r="L7" s="76" t="str">
        <f t="shared" ca="1" si="2"/>
        <v xml:space="preserve"> </v>
      </c>
      <c r="M7" s="76" t="str">
        <f t="shared" ca="1" si="3"/>
        <v xml:space="preserve"> </v>
      </c>
      <c r="N7" s="76" t="str">
        <f t="shared" ca="1" si="4"/>
        <v xml:space="preserve"> </v>
      </c>
      <c r="O7" s="76" t="str">
        <f t="shared" ca="1" si="5"/>
        <v xml:space="preserve"> </v>
      </c>
      <c r="P7" s="76" t="str">
        <f t="shared" ca="1" si="6"/>
        <v xml:space="preserve"> </v>
      </c>
      <c r="Q7" s="76" t="str">
        <f t="shared" ca="1" si="7"/>
        <v xml:space="preserve"> </v>
      </c>
      <c r="R7" s="76" t="str">
        <f t="shared" ca="1" si="8"/>
        <v xml:space="preserve"> </v>
      </c>
      <c r="S7" s="93" t="str">
        <f t="shared" ref="S7:S11" ca="1" si="17">IF(J7=" "," ",(J7-M7)/J7)</f>
        <v xml:space="preserve"> </v>
      </c>
      <c r="T7" s="94"/>
    </row>
    <row r="8" spans="1:20" ht="15.75" x14ac:dyDescent="0.25">
      <c r="A8" s="75">
        <v>4</v>
      </c>
      <c r="B8">
        <f t="shared" ca="1" si="9"/>
        <v>80.2</v>
      </c>
      <c r="C8">
        <f t="shared" ca="1" si="10"/>
        <v>80.38</v>
      </c>
      <c r="D8">
        <f t="shared" ca="1" si="14"/>
        <v>80.45</v>
      </c>
      <c r="E8" s="76">
        <f t="shared" ca="1" si="11"/>
        <v>80.34333333333332</v>
      </c>
      <c r="F8" s="77">
        <f t="shared" ca="1" si="12"/>
        <v>69.7</v>
      </c>
      <c r="G8" s="77">
        <f t="shared" ca="1" si="13"/>
        <v>70.150000000000006</v>
      </c>
      <c r="H8" s="77">
        <f t="shared" ca="1" si="15"/>
        <v>70.540000000000006</v>
      </c>
      <c r="I8" s="76">
        <f t="shared" ca="1" si="0"/>
        <v>70.13000000000001</v>
      </c>
      <c r="J8" s="76" t="str">
        <f t="shared" ca="1" si="16"/>
        <v xml:space="preserve"> </v>
      </c>
      <c r="K8" s="76" t="str">
        <f t="shared" ca="1" si="1"/>
        <v xml:space="preserve"> </v>
      </c>
      <c r="L8" s="76" t="str">
        <f t="shared" ca="1" si="2"/>
        <v xml:space="preserve"> </v>
      </c>
      <c r="M8" s="76" t="str">
        <f t="shared" ca="1" si="3"/>
        <v xml:space="preserve"> </v>
      </c>
      <c r="N8" s="76" t="str">
        <f t="shared" ca="1" si="4"/>
        <v xml:space="preserve"> </v>
      </c>
      <c r="O8" s="76" t="str">
        <f t="shared" ca="1" si="5"/>
        <v xml:space="preserve"> </v>
      </c>
      <c r="P8" s="76" t="str">
        <f t="shared" ca="1" si="6"/>
        <v xml:space="preserve"> </v>
      </c>
      <c r="Q8" s="76" t="str">
        <f t="shared" ca="1" si="7"/>
        <v xml:space="preserve"> </v>
      </c>
      <c r="R8" s="76" t="str">
        <f t="shared" ca="1" si="8"/>
        <v xml:space="preserve"> </v>
      </c>
      <c r="S8" s="93" t="str">
        <f t="shared" ca="1" si="17"/>
        <v xml:space="preserve"> </v>
      </c>
      <c r="T8" s="94"/>
    </row>
    <row r="9" spans="1:20" ht="15.75" x14ac:dyDescent="0.25">
      <c r="A9" s="75">
        <v>5</v>
      </c>
      <c r="B9">
        <f t="shared" ca="1" si="9"/>
        <v>0</v>
      </c>
      <c r="C9">
        <f t="shared" ca="1" si="10"/>
        <v>80.69</v>
      </c>
      <c r="D9">
        <f t="shared" ca="1" si="14"/>
        <v>80.47</v>
      </c>
      <c r="E9" s="76">
        <f t="shared" ca="1" si="11"/>
        <v>53.72</v>
      </c>
      <c r="F9" s="77">
        <f t="shared" ca="1" si="12"/>
        <v>0</v>
      </c>
      <c r="G9" s="77">
        <f t="shared" ca="1" si="13"/>
        <v>70.349999999999994</v>
      </c>
      <c r="H9" s="77">
        <f t="shared" ca="1" si="15"/>
        <v>69.52</v>
      </c>
      <c r="I9" s="76">
        <f t="shared" ca="1" si="0"/>
        <v>46.623333333333335</v>
      </c>
      <c r="J9" s="76" t="str">
        <f t="shared" ca="1" si="16"/>
        <v xml:space="preserve"> </v>
      </c>
      <c r="K9" s="76" t="str">
        <f t="shared" ca="1" si="1"/>
        <v xml:space="preserve"> </v>
      </c>
      <c r="L9" s="76" t="str">
        <f t="shared" ca="1" si="2"/>
        <v xml:space="preserve"> </v>
      </c>
      <c r="M9" s="76" t="str">
        <f t="shared" ca="1" si="3"/>
        <v xml:space="preserve"> </v>
      </c>
      <c r="N9" s="76" t="str">
        <f t="shared" ca="1" si="4"/>
        <v xml:space="preserve"> </v>
      </c>
      <c r="O9" s="76" t="str">
        <f t="shared" ca="1" si="5"/>
        <v xml:space="preserve"> </v>
      </c>
      <c r="P9" s="76" t="str">
        <f t="shared" ca="1" si="6"/>
        <v xml:space="preserve"> </v>
      </c>
      <c r="Q9" s="76" t="str">
        <f t="shared" ca="1" si="7"/>
        <v xml:space="preserve"> </v>
      </c>
      <c r="R9" s="76" t="str">
        <f t="shared" ca="1" si="8"/>
        <v xml:space="preserve"> </v>
      </c>
      <c r="S9" s="93" t="str">
        <f t="shared" ca="1" si="17"/>
        <v xml:space="preserve"> </v>
      </c>
      <c r="T9" s="94"/>
    </row>
    <row r="10" spans="1:20" ht="15.75" x14ac:dyDescent="0.25">
      <c r="A10" s="75">
        <v>6</v>
      </c>
      <c r="B10">
        <f t="shared" ca="1" si="9"/>
        <v>81.489999999999995</v>
      </c>
      <c r="C10">
        <f t="shared" ca="1" si="10"/>
        <v>81.319999999999993</v>
      </c>
      <c r="E10" s="76">
        <f t="shared" ca="1" si="11"/>
        <v>81.405000000000001</v>
      </c>
      <c r="F10" s="77">
        <f t="shared" ca="1" si="12"/>
        <v>65.45</v>
      </c>
      <c r="G10" s="77">
        <f t="shared" ca="1" si="13"/>
        <v>65.75</v>
      </c>
      <c r="H10" s="77"/>
      <c r="I10" s="76">
        <f t="shared" ca="1" si="0"/>
        <v>65.599999999999994</v>
      </c>
      <c r="J10" s="76" t="str">
        <f t="shared" ca="1" si="16"/>
        <v xml:space="preserve"> </v>
      </c>
      <c r="K10" s="76" t="str">
        <f t="shared" ca="1" si="1"/>
        <v xml:space="preserve"> </v>
      </c>
      <c r="L10" s="76" t="str">
        <f t="shared" ca="1" si="2"/>
        <v xml:space="preserve"> </v>
      </c>
      <c r="M10" s="76" t="str">
        <f t="shared" ca="1" si="3"/>
        <v xml:space="preserve"> </v>
      </c>
      <c r="N10" s="76" t="str">
        <f t="shared" ca="1" si="4"/>
        <v xml:space="preserve"> </v>
      </c>
      <c r="O10" s="76" t="str">
        <f t="shared" ca="1" si="5"/>
        <v xml:space="preserve"> </v>
      </c>
      <c r="P10" s="76" t="str">
        <f t="shared" ca="1" si="6"/>
        <v xml:space="preserve"> </v>
      </c>
      <c r="Q10" s="76" t="str">
        <f t="shared" ca="1" si="7"/>
        <v xml:space="preserve"> </v>
      </c>
      <c r="R10" s="76" t="str">
        <f t="shared" ca="1" si="8"/>
        <v xml:space="preserve"> </v>
      </c>
      <c r="S10" s="93" t="str">
        <f t="shared" ca="1" si="17"/>
        <v xml:space="preserve"> </v>
      </c>
      <c r="T10" s="94"/>
    </row>
    <row r="11" spans="1:20" ht="15.75" x14ac:dyDescent="0.25">
      <c r="A11" s="75">
        <v>7</v>
      </c>
      <c r="B11">
        <f t="shared" ca="1" si="9"/>
        <v>81.430000000000007</v>
      </c>
      <c r="C11">
        <f t="shared" ca="1" si="10"/>
        <v>80.47</v>
      </c>
      <c r="D11">
        <f t="shared" ca="1" si="14"/>
        <v>80.290000000000006</v>
      </c>
      <c r="E11" s="76">
        <f t="shared" ca="1" si="11"/>
        <v>80.73</v>
      </c>
      <c r="F11" s="77">
        <f t="shared" ca="1" si="12"/>
        <v>65.72</v>
      </c>
      <c r="G11" s="77">
        <f t="shared" ca="1" si="13"/>
        <v>67.48</v>
      </c>
      <c r="H11" s="77">
        <f t="shared" ca="1" si="15"/>
        <v>67.95</v>
      </c>
      <c r="I11" s="76">
        <f t="shared" ca="1" si="0"/>
        <v>67.05</v>
      </c>
      <c r="J11" s="76" t="str">
        <f t="shared" ca="1" si="16"/>
        <v xml:space="preserve"> </v>
      </c>
      <c r="K11" s="76" t="str">
        <f t="shared" ca="1" si="1"/>
        <v xml:space="preserve"> </v>
      </c>
      <c r="L11" s="76" t="str">
        <f t="shared" ca="1" si="2"/>
        <v xml:space="preserve"> </v>
      </c>
      <c r="M11" s="76" t="str">
        <f t="shared" ca="1" si="3"/>
        <v xml:space="preserve"> </v>
      </c>
      <c r="N11" s="76" t="str">
        <f t="shared" ca="1" si="4"/>
        <v xml:space="preserve"> </v>
      </c>
      <c r="O11" s="76" t="str">
        <f t="shared" ca="1" si="5"/>
        <v xml:space="preserve"> </v>
      </c>
      <c r="P11" s="76" t="str">
        <f t="shared" ca="1" si="6"/>
        <v xml:space="preserve"> </v>
      </c>
      <c r="Q11" s="76" t="str">
        <f t="shared" ca="1" si="7"/>
        <v xml:space="preserve"> </v>
      </c>
      <c r="R11" s="76" t="str">
        <f t="shared" ca="1" si="8"/>
        <v xml:space="preserve"> </v>
      </c>
      <c r="S11" s="93" t="str">
        <f t="shared" ca="1" si="17"/>
        <v xml:space="preserve"> </v>
      </c>
      <c r="T11" s="94"/>
    </row>
    <row r="12" spans="1:20" ht="15.75" x14ac:dyDescent="0.25">
      <c r="A12" s="75">
        <v>8</v>
      </c>
      <c r="B12">
        <f t="shared" ca="1" si="9"/>
        <v>80.17</v>
      </c>
      <c r="C12">
        <f t="shared" ca="1" si="10"/>
        <v>81.040000000000006</v>
      </c>
      <c r="D12">
        <f t="shared" ca="1" si="14"/>
        <v>81.2</v>
      </c>
      <c r="E12" s="76">
        <f t="shared" ca="1" si="11"/>
        <v>80.803333333333342</v>
      </c>
      <c r="F12" s="77">
        <f t="shared" ca="1" si="12"/>
        <v>67.540000000000006</v>
      </c>
      <c r="G12" s="77">
        <f t="shared" ca="1" si="13"/>
        <v>68.81</v>
      </c>
      <c r="H12" s="77">
        <f t="shared" ca="1" si="15"/>
        <v>68.7</v>
      </c>
      <c r="I12" s="76">
        <f t="shared" ca="1" si="0"/>
        <v>68.350000000000009</v>
      </c>
      <c r="J12" s="76" t="str">
        <f t="shared" ca="1" si="16"/>
        <v xml:space="preserve"> </v>
      </c>
      <c r="K12" s="76" t="str">
        <f t="shared" ca="1" si="1"/>
        <v xml:space="preserve"> </v>
      </c>
      <c r="L12" s="76" t="str">
        <f t="shared" ca="1" si="2"/>
        <v xml:space="preserve"> </v>
      </c>
      <c r="M12" s="76" t="str">
        <f t="shared" ca="1" si="3"/>
        <v xml:space="preserve"> </v>
      </c>
      <c r="N12" s="76" t="str">
        <f t="shared" ca="1" si="4"/>
        <v xml:space="preserve"> </v>
      </c>
      <c r="O12" s="76" t="str">
        <f t="shared" ca="1" si="5"/>
        <v xml:space="preserve"> </v>
      </c>
      <c r="P12" s="76" t="str">
        <f t="shared" ca="1" si="6"/>
        <v xml:space="preserve"> </v>
      </c>
      <c r="Q12" s="76" t="str">
        <f t="shared" ca="1" si="7"/>
        <v xml:space="preserve"> </v>
      </c>
      <c r="R12" s="76" t="str">
        <f t="shared" ca="1" si="8"/>
        <v xml:space="preserve"> </v>
      </c>
      <c r="S12" s="93" t="str">
        <f ca="1">IF(J12=" "," ",(J12-M12)/J12)</f>
        <v xml:space="preserve"> </v>
      </c>
      <c r="T12" s="94"/>
    </row>
    <row r="13" spans="1:20" ht="15.75" x14ac:dyDescent="0.25">
      <c r="A13" s="75">
        <v>9</v>
      </c>
      <c r="B13">
        <f t="shared" ca="1" si="9"/>
        <v>80.709999999999994</v>
      </c>
      <c r="C13">
        <f t="shared" ca="1" si="10"/>
        <v>81.14</v>
      </c>
      <c r="D13">
        <f t="shared" ca="1" si="14"/>
        <v>81.3</v>
      </c>
      <c r="E13" s="76">
        <f t="shared" ca="1" si="11"/>
        <v>81.05</v>
      </c>
      <c r="F13" s="77">
        <f t="shared" ca="1" si="12"/>
        <v>69.06</v>
      </c>
      <c r="G13" s="77">
        <f t="shared" ca="1" si="13"/>
        <v>68.94</v>
      </c>
      <c r="H13" s="77">
        <f t="shared" ca="1" si="15"/>
        <v>68.790000000000006</v>
      </c>
      <c r="I13" s="76">
        <f t="shared" ca="1" si="0"/>
        <v>68.930000000000007</v>
      </c>
      <c r="J13" s="76" t="str">
        <f t="shared" ca="1" si="16"/>
        <v xml:space="preserve"> </v>
      </c>
      <c r="K13" s="76" t="str">
        <f t="shared" ca="1" si="1"/>
        <v xml:space="preserve"> </v>
      </c>
      <c r="L13" s="76" t="str">
        <f t="shared" ca="1" si="2"/>
        <v xml:space="preserve"> </v>
      </c>
      <c r="M13" s="76" t="str">
        <f t="shared" ca="1" si="3"/>
        <v xml:space="preserve"> </v>
      </c>
      <c r="N13" s="76" t="str">
        <f t="shared" ca="1" si="4"/>
        <v xml:space="preserve"> </v>
      </c>
      <c r="O13" s="76" t="str">
        <f t="shared" ca="1" si="5"/>
        <v xml:space="preserve"> </v>
      </c>
      <c r="P13" s="76" t="str">
        <f t="shared" ca="1" si="6"/>
        <v xml:space="preserve"> </v>
      </c>
      <c r="Q13" s="76" t="str">
        <f t="shared" ca="1" si="7"/>
        <v xml:space="preserve"> </v>
      </c>
      <c r="R13" s="76" t="str">
        <f t="shared" ca="1" si="8"/>
        <v xml:space="preserve"> </v>
      </c>
      <c r="S13" s="93" t="str">
        <f t="shared" ref="S13:S33" ca="1" si="18">IF(J13=" "," ",(J13-M13)/J13)</f>
        <v xml:space="preserve"> </v>
      </c>
      <c r="T13" s="94"/>
    </row>
    <row r="14" spans="1:20" ht="15.75" x14ac:dyDescent="0.25">
      <c r="A14" s="75">
        <v>10</v>
      </c>
      <c r="B14">
        <f t="shared" ca="1" si="9"/>
        <v>80.459999999999994</v>
      </c>
      <c r="D14">
        <f t="shared" ca="1" si="14"/>
        <v>80.709999999999994</v>
      </c>
      <c r="E14" s="76">
        <f t="shared" ca="1" si="11"/>
        <v>80.584999999999994</v>
      </c>
      <c r="F14" s="77">
        <f t="shared" ca="1" si="12"/>
        <v>68.52</v>
      </c>
      <c r="G14" s="77"/>
      <c r="H14" s="77">
        <f t="shared" ca="1" si="15"/>
        <v>68.849999999999994</v>
      </c>
      <c r="I14" s="76">
        <f t="shared" ca="1" si="0"/>
        <v>68.685000000000002</v>
      </c>
      <c r="J14" s="76" t="str">
        <f t="shared" ca="1" si="16"/>
        <v xml:space="preserve"> </v>
      </c>
      <c r="K14" s="76" t="str">
        <f t="shared" ca="1" si="1"/>
        <v xml:space="preserve"> </v>
      </c>
      <c r="L14" s="76" t="str">
        <f t="shared" ca="1" si="2"/>
        <v xml:space="preserve"> </v>
      </c>
      <c r="M14" s="76" t="str">
        <f t="shared" ca="1" si="3"/>
        <v xml:space="preserve"> </v>
      </c>
      <c r="N14" s="76" t="str">
        <f t="shared" ca="1" si="4"/>
        <v xml:space="preserve"> </v>
      </c>
      <c r="O14" s="76" t="str">
        <f t="shared" ca="1" si="5"/>
        <v xml:space="preserve"> </v>
      </c>
      <c r="P14" s="76" t="str">
        <f t="shared" ca="1" si="6"/>
        <v xml:space="preserve"> </v>
      </c>
      <c r="Q14" s="76" t="str">
        <f t="shared" ca="1" si="7"/>
        <v xml:space="preserve"> </v>
      </c>
      <c r="R14" s="76" t="str">
        <f t="shared" ca="1" si="8"/>
        <v xml:space="preserve"> </v>
      </c>
      <c r="S14" s="93" t="str">
        <f t="shared" ca="1" si="18"/>
        <v xml:space="preserve"> </v>
      </c>
      <c r="T14" s="94"/>
    </row>
    <row r="15" spans="1:20" ht="15.75" x14ac:dyDescent="0.25">
      <c r="A15" s="75">
        <v>11</v>
      </c>
      <c r="B15">
        <f t="shared" ca="1" si="9"/>
        <v>80.42</v>
      </c>
      <c r="C15">
        <f t="shared" ca="1" si="10"/>
        <v>80.739999999999995</v>
      </c>
      <c r="D15">
        <f t="shared" ca="1" si="14"/>
        <v>80.28</v>
      </c>
      <c r="E15" s="76">
        <f t="shared" ca="1" si="11"/>
        <v>80.48</v>
      </c>
      <c r="F15" s="77">
        <f t="shared" ca="1" si="12"/>
        <v>68.59</v>
      </c>
      <c r="G15" s="77">
        <f t="shared" ca="1" si="13"/>
        <v>68.66</v>
      </c>
      <c r="H15" s="77">
        <f t="shared" ca="1" si="15"/>
        <v>67.75</v>
      </c>
      <c r="I15" s="76">
        <f t="shared" ca="1" si="0"/>
        <v>68.333333333333329</v>
      </c>
      <c r="J15" s="76" t="str">
        <f t="shared" ca="1" si="16"/>
        <v xml:space="preserve"> </v>
      </c>
      <c r="K15" s="76" t="str">
        <f t="shared" ca="1" si="1"/>
        <v xml:space="preserve"> </v>
      </c>
      <c r="L15" s="76" t="str">
        <f t="shared" ca="1" si="2"/>
        <v xml:space="preserve"> </v>
      </c>
      <c r="M15" s="76" t="str">
        <f t="shared" ca="1" si="3"/>
        <v xml:space="preserve"> </v>
      </c>
      <c r="N15" s="76" t="str">
        <f t="shared" ca="1" si="4"/>
        <v xml:space="preserve"> </v>
      </c>
      <c r="O15" s="76" t="str">
        <f t="shared" ca="1" si="5"/>
        <v xml:space="preserve"> </v>
      </c>
      <c r="P15" s="76" t="str">
        <f t="shared" ca="1" si="6"/>
        <v xml:space="preserve"> </v>
      </c>
      <c r="Q15" s="76" t="str">
        <f t="shared" ca="1" si="7"/>
        <v xml:space="preserve"> </v>
      </c>
      <c r="R15" s="76" t="str">
        <f t="shared" ca="1" si="8"/>
        <v xml:space="preserve"> </v>
      </c>
      <c r="S15" s="93" t="str">
        <f t="shared" ca="1" si="18"/>
        <v xml:space="preserve"> </v>
      </c>
      <c r="T15" s="94"/>
    </row>
    <row r="16" spans="1:20" ht="15.75" x14ac:dyDescent="0.25">
      <c r="A16" s="75">
        <v>12</v>
      </c>
      <c r="B16">
        <f t="shared" ca="1" si="9"/>
        <v>81.19</v>
      </c>
      <c r="C16">
        <f t="shared" ca="1" si="10"/>
        <v>81.28</v>
      </c>
      <c r="D16">
        <f t="shared" ca="1" si="14"/>
        <v>68.41</v>
      </c>
      <c r="E16" s="76">
        <f t="shared" ca="1" si="11"/>
        <v>76.959999999999994</v>
      </c>
      <c r="F16" s="77">
        <f t="shared" ca="1" si="12"/>
        <v>68.86</v>
      </c>
      <c r="G16" s="77">
        <f t="shared" ca="1" si="13"/>
        <v>68.760000000000005</v>
      </c>
      <c r="H16" s="77">
        <f t="shared" ca="1" si="15"/>
        <v>68.41</v>
      </c>
      <c r="I16" s="76">
        <v>69</v>
      </c>
      <c r="J16" s="76" t="str">
        <f t="shared" ca="1" si="16"/>
        <v xml:space="preserve"> </v>
      </c>
      <c r="K16" s="76" t="str">
        <f t="shared" ca="1" si="1"/>
        <v xml:space="preserve"> </v>
      </c>
      <c r="L16" s="76" t="str">
        <f t="shared" ca="1" si="2"/>
        <v xml:space="preserve"> </v>
      </c>
      <c r="M16" s="76" t="str">
        <f t="shared" ca="1" si="3"/>
        <v xml:space="preserve"> </v>
      </c>
      <c r="N16" s="76" t="str">
        <f t="shared" ca="1" si="4"/>
        <v xml:space="preserve"> </v>
      </c>
      <c r="O16" s="76" t="str">
        <f t="shared" ca="1" si="5"/>
        <v xml:space="preserve"> </v>
      </c>
      <c r="P16" s="76" t="str">
        <f t="shared" ca="1" si="6"/>
        <v xml:space="preserve"> </v>
      </c>
      <c r="Q16" s="76" t="str">
        <f t="shared" ca="1" si="7"/>
        <v xml:space="preserve"> </v>
      </c>
      <c r="R16" s="76" t="str">
        <f t="shared" ca="1" si="8"/>
        <v xml:space="preserve"> </v>
      </c>
      <c r="S16" s="93" t="str">
        <f t="shared" ca="1" si="18"/>
        <v xml:space="preserve"> </v>
      </c>
      <c r="T16" s="94"/>
    </row>
    <row r="17" spans="1:20" ht="15.75" x14ac:dyDescent="0.25">
      <c r="A17" s="75">
        <v>13</v>
      </c>
      <c r="B17">
        <f t="shared" ca="1" si="9"/>
        <v>80.98</v>
      </c>
      <c r="C17">
        <f t="shared" ca="1" si="10"/>
        <v>81.09</v>
      </c>
      <c r="D17">
        <f t="shared" ca="1" si="14"/>
        <v>80.760000000000005</v>
      </c>
      <c r="E17" s="76">
        <f t="shared" ca="1" si="11"/>
        <v>80.943333333333328</v>
      </c>
      <c r="F17" s="77"/>
      <c r="G17" s="77">
        <f t="shared" ca="1" si="13"/>
        <v>68.75</v>
      </c>
      <c r="H17" s="77">
        <f t="shared" ca="1" si="15"/>
        <v>68.37</v>
      </c>
      <c r="I17" s="76">
        <f t="shared" ca="1" si="0"/>
        <v>68.56</v>
      </c>
      <c r="J17" s="76" t="str">
        <f t="shared" ca="1" si="16"/>
        <v xml:space="preserve"> </v>
      </c>
      <c r="K17" s="76" t="str">
        <f t="shared" ca="1" si="1"/>
        <v xml:space="preserve"> </v>
      </c>
      <c r="L17" s="76" t="str">
        <f t="shared" ca="1" si="2"/>
        <v xml:space="preserve"> </v>
      </c>
      <c r="M17" s="76" t="str">
        <f t="shared" ca="1" si="3"/>
        <v xml:space="preserve"> </v>
      </c>
      <c r="N17" s="76" t="str">
        <f t="shared" ca="1" si="4"/>
        <v xml:space="preserve"> </v>
      </c>
      <c r="O17" s="76" t="str">
        <f t="shared" ca="1" si="5"/>
        <v xml:space="preserve"> </v>
      </c>
      <c r="P17" s="76" t="str">
        <f t="shared" ca="1" si="6"/>
        <v xml:space="preserve"> </v>
      </c>
      <c r="Q17" s="76" t="str">
        <f t="shared" ca="1" si="7"/>
        <v xml:space="preserve"> </v>
      </c>
      <c r="R17" s="76" t="str">
        <f t="shared" ca="1" si="8"/>
        <v xml:space="preserve"> </v>
      </c>
      <c r="S17" s="93" t="str">
        <f t="shared" ca="1" si="18"/>
        <v xml:space="preserve"> </v>
      </c>
      <c r="T17" s="94"/>
    </row>
    <row r="18" spans="1:20" ht="15.75" x14ac:dyDescent="0.25">
      <c r="A18" s="75">
        <v>14</v>
      </c>
      <c r="B18">
        <f t="shared" ca="1" si="9"/>
        <v>81.17</v>
      </c>
      <c r="C18">
        <f t="shared" ca="1" si="10"/>
        <v>80.25</v>
      </c>
      <c r="D18">
        <f t="shared" ca="1" si="14"/>
        <v>80.36</v>
      </c>
      <c r="E18" s="76">
        <f t="shared" ca="1" si="11"/>
        <v>80.593333333333348</v>
      </c>
      <c r="F18" s="77">
        <f t="shared" ca="1" si="12"/>
        <v>68.77</v>
      </c>
      <c r="G18" s="77">
        <f t="shared" ca="1" si="13"/>
        <v>68.430000000000007</v>
      </c>
      <c r="H18" s="77">
        <f t="shared" ca="1" si="15"/>
        <v>68.92</v>
      </c>
      <c r="I18" s="76">
        <f t="shared" ca="1" si="0"/>
        <v>68.706666666666663</v>
      </c>
      <c r="J18" s="76" t="str">
        <f t="shared" ca="1" si="16"/>
        <v xml:space="preserve"> </v>
      </c>
      <c r="K18" s="76" t="str">
        <f t="shared" ca="1" si="1"/>
        <v xml:space="preserve"> </v>
      </c>
      <c r="L18" s="76" t="str">
        <f t="shared" ca="1" si="2"/>
        <v xml:space="preserve"> </v>
      </c>
      <c r="M18" s="76" t="str">
        <f t="shared" ca="1" si="3"/>
        <v xml:space="preserve"> </v>
      </c>
      <c r="N18" s="76" t="str">
        <f t="shared" ca="1" si="4"/>
        <v xml:space="preserve"> </v>
      </c>
      <c r="O18" s="76" t="str">
        <f t="shared" ca="1" si="5"/>
        <v xml:space="preserve"> </v>
      </c>
      <c r="P18" s="76" t="str">
        <f t="shared" ca="1" si="6"/>
        <v xml:space="preserve"> </v>
      </c>
      <c r="Q18" s="76" t="str">
        <f t="shared" ca="1" si="7"/>
        <v xml:space="preserve"> </v>
      </c>
      <c r="R18" s="76" t="str">
        <f t="shared" ca="1" si="8"/>
        <v xml:space="preserve"> </v>
      </c>
      <c r="S18" s="93" t="str">
        <f t="shared" ca="1" si="18"/>
        <v xml:space="preserve"> </v>
      </c>
      <c r="T18" s="94"/>
    </row>
    <row r="19" spans="1:20" ht="15.75" x14ac:dyDescent="0.25">
      <c r="A19" s="75">
        <v>15</v>
      </c>
      <c r="B19">
        <f t="shared" ca="1" si="9"/>
        <v>80.19</v>
      </c>
      <c r="C19">
        <f t="shared" ca="1" si="10"/>
        <v>80.72</v>
      </c>
      <c r="D19">
        <f t="shared" ca="1" si="14"/>
        <v>80.42</v>
      </c>
      <c r="E19" s="76">
        <f t="shared" ca="1" si="11"/>
        <v>80.443333333333328</v>
      </c>
      <c r="F19" s="77">
        <f t="shared" ca="1" si="12"/>
        <v>69.05</v>
      </c>
      <c r="G19" s="77">
        <f t="shared" ca="1" si="13"/>
        <v>70.349999999999994</v>
      </c>
      <c r="H19" s="77">
        <f t="shared" ca="1" si="15"/>
        <v>68.760000000000005</v>
      </c>
      <c r="I19" s="76">
        <f t="shared" ca="1" si="0"/>
        <v>69.386666666666656</v>
      </c>
      <c r="J19" s="76" t="str">
        <f t="shared" ca="1" si="16"/>
        <v xml:space="preserve"> </v>
      </c>
      <c r="K19" s="76" t="str">
        <f t="shared" ca="1" si="1"/>
        <v xml:space="preserve"> </v>
      </c>
      <c r="L19" s="76" t="str">
        <f t="shared" ca="1" si="2"/>
        <v xml:space="preserve"> </v>
      </c>
      <c r="M19" s="76" t="str">
        <f t="shared" ca="1" si="3"/>
        <v xml:space="preserve"> </v>
      </c>
      <c r="N19" s="76" t="str">
        <f t="shared" ca="1" si="4"/>
        <v xml:space="preserve"> </v>
      </c>
      <c r="O19" s="76" t="str">
        <f t="shared" ca="1" si="5"/>
        <v xml:space="preserve"> </v>
      </c>
      <c r="P19" s="76" t="str">
        <f t="shared" ca="1" si="6"/>
        <v xml:space="preserve"> </v>
      </c>
      <c r="Q19" s="76" t="str">
        <f t="shared" ca="1" si="7"/>
        <v xml:space="preserve"> </v>
      </c>
      <c r="R19" s="76" t="str">
        <f t="shared" ca="1" si="8"/>
        <v xml:space="preserve"> </v>
      </c>
      <c r="S19" s="93" t="str">
        <f t="shared" ca="1" si="18"/>
        <v xml:space="preserve"> </v>
      </c>
      <c r="T19" s="94"/>
    </row>
    <row r="20" spans="1:20" ht="15.75" x14ac:dyDescent="0.25">
      <c r="A20" s="75">
        <v>16</v>
      </c>
      <c r="B20">
        <f t="shared" ca="1" si="9"/>
        <v>80.180000000000007</v>
      </c>
      <c r="C20">
        <f t="shared" ca="1" si="10"/>
        <v>80.28</v>
      </c>
      <c r="D20">
        <f t="shared" ca="1" si="14"/>
        <v>81.14</v>
      </c>
      <c r="E20" s="76">
        <f t="shared" ca="1" si="11"/>
        <v>80.533333333333346</v>
      </c>
      <c r="F20" s="77">
        <f t="shared" ca="1" si="12"/>
        <v>68.86</v>
      </c>
      <c r="G20" s="77">
        <f t="shared" ca="1" si="13"/>
        <v>68.7</v>
      </c>
      <c r="H20" s="77">
        <f t="shared" ca="1" si="15"/>
        <v>68.91</v>
      </c>
      <c r="I20" s="76">
        <f t="shared" ca="1" si="0"/>
        <v>68.823333333333338</v>
      </c>
      <c r="J20" s="76" t="str">
        <f t="shared" ca="1" si="16"/>
        <v xml:space="preserve"> </v>
      </c>
      <c r="K20" s="76" t="str">
        <f t="shared" ca="1" si="1"/>
        <v xml:space="preserve"> </v>
      </c>
      <c r="L20" s="76" t="str">
        <f t="shared" ca="1" si="2"/>
        <v xml:space="preserve"> </v>
      </c>
      <c r="M20" s="76" t="str">
        <f t="shared" ca="1" si="3"/>
        <v xml:space="preserve"> </v>
      </c>
      <c r="N20" s="76" t="str">
        <f t="shared" ca="1" si="4"/>
        <v xml:space="preserve"> </v>
      </c>
      <c r="O20" s="76" t="str">
        <f t="shared" ca="1" si="5"/>
        <v xml:space="preserve"> </v>
      </c>
      <c r="P20" s="76" t="str">
        <f t="shared" ca="1" si="6"/>
        <v xml:space="preserve"> </v>
      </c>
      <c r="Q20" s="76" t="str">
        <f t="shared" ca="1" si="7"/>
        <v xml:space="preserve"> </v>
      </c>
      <c r="R20" s="76" t="str">
        <f t="shared" ca="1" si="8"/>
        <v xml:space="preserve"> </v>
      </c>
      <c r="S20" s="93" t="str">
        <f t="shared" ca="1" si="18"/>
        <v xml:space="preserve"> </v>
      </c>
      <c r="T20" s="94"/>
    </row>
    <row r="21" spans="1:20" ht="15.75" x14ac:dyDescent="0.25">
      <c r="A21" s="75">
        <v>17</v>
      </c>
      <c r="B21">
        <f t="shared" ca="1" si="9"/>
        <v>81.31</v>
      </c>
      <c r="C21">
        <f t="shared" ca="1" si="10"/>
        <v>81.31</v>
      </c>
      <c r="D21">
        <f t="shared" ca="1" si="14"/>
        <v>80.77</v>
      </c>
      <c r="E21" s="76">
        <f t="shared" ca="1" si="11"/>
        <v>81.13</v>
      </c>
      <c r="F21" s="77">
        <f t="shared" ca="1" si="12"/>
        <v>69.06</v>
      </c>
      <c r="G21" s="77">
        <f t="shared" ca="1" si="13"/>
        <v>68.97</v>
      </c>
      <c r="H21" s="77">
        <f t="shared" ca="1" si="15"/>
        <v>69.31</v>
      </c>
      <c r="I21" s="76">
        <f t="shared" ca="1" si="0"/>
        <v>69.11333333333333</v>
      </c>
      <c r="J21" s="76" t="str">
        <f t="shared" ca="1" si="16"/>
        <v xml:space="preserve"> </v>
      </c>
      <c r="K21" s="76" t="str">
        <f t="shared" ca="1" si="1"/>
        <v xml:space="preserve"> </v>
      </c>
      <c r="L21" s="76" t="str">
        <f t="shared" ca="1" si="2"/>
        <v xml:space="preserve"> </v>
      </c>
      <c r="M21" s="76" t="str">
        <f t="shared" ca="1" si="3"/>
        <v xml:space="preserve"> </v>
      </c>
      <c r="N21" s="76" t="str">
        <f t="shared" ca="1" si="4"/>
        <v xml:space="preserve"> </v>
      </c>
      <c r="O21" s="76" t="str">
        <f t="shared" ca="1" si="5"/>
        <v xml:space="preserve"> </v>
      </c>
      <c r="P21" s="76" t="str">
        <f t="shared" ca="1" si="6"/>
        <v xml:space="preserve"> </v>
      </c>
      <c r="Q21" s="76" t="str">
        <f t="shared" ca="1" si="7"/>
        <v xml:space="preserve"> </v>
      </c>
      <c r="R21" s="76" t="str">
        <f t="shared" ca="1" si="8"/>
        <v xml:space="preserve"> </v>
      </c>
      <c r="S21" s="93" t="str">
        <f t="shared" ca="1" si="18"/>
        <v xml:space="preserve"> </v>
      </c>
      <c r="T21" s="94"/>
    </row>
    <row r="22" spans="1:20" ht="15.75" x14ac:dyDescent="0.25">
      <c r="A22" s="75">
        <v>18</v>
      </c>
      <c r="B22">
        <f t="shared" ca="1" si="9"/>
        <v>81.55</v>
      </c>
      <c r="C22">
        <f t="shared" ca="1" si="10"/>
        <v>81.06</v>
      </c>
      <c r="D22">
        <f t="shared" ca="1" si="14"/>
        <v>80.88</v>
      </c>
      <c r="E22" s="76">
        <f t="shared" ca="1" si="11"/>
        <v>81.163333333333341</v>
      </c>
      <c r="F22" s="77">
        <f t="shared" ca="1" si="12"/>
        <v>67.08</v>
      </c>
      <c r="G22" s="77">
        <f t="shared" ca="1" si="13"/>
        <v>68.37</v>
      </c>
      <c r="H22" s="77">
        <f t="shared" ca="1" si="15"/>
        <v>68.77</v>
      </c>
      <c r="I22" s="76">
        <f t="shared" ca="1" si="0"/>
        <v>68.073333333333323</v>
      </c>
      <c r="J22" s="76" t="str">
        <f t="shared" ca="1" si="16"/>
        <v xml:space="preserve"> </v>
      </c>
      <c r="K22" s="76" t="str">
        <f t="shared" ca="1" si="1"/>
        <v xml:space="preserve"> </v>
      </c>
      <c r="L22" s="76" t="str">
        <f t="shared" ca="1" si="2"/>
        <v xml:space="preserve"> </v>
      </c>
      <c r="M22" s="76" t="str">
        <f t="shared" ca="1" si="3"/>
        <v xml:space="preserve"> </v>
      </c>
      <c r="N22" s="76" t="str">
        <f t="shared" ca="1" si="4"/>
        <v xml:space="preserve"> </v>
      </c>
      <c r="O22" s="76" t="str">
        <f t="shared" ca="1" si="5"/>
        <v xml:space="preserve"> </v>
      </c>
      <c r="P22" s="76" t="str">
        <f t="shared" ca="1" si="6"/>
        <v xml:space="preserve"> </v>
      </c>
      <c r="Q22" s="76" t="str">
        <f t="shared" ca="1" si="7"/>
        <v xml:space="preserve"> </v>
      </c>
      <c r="R22" s="76" t="str">
        <f t="shared" ca="1" si="8"/>
        <v xml:space="preserve"> </v>
      </c>
      <c r="S22" s="93" t="str">
        <f t="shared" ca="1" si="18"/>
        <v xml:space="preserve"> </v>
      </c>
      <c r="T22" s="94"/>
    </row>
    <row r="23" spans="1:20" ht="15.75" x14ac:dyDescent="0.25">
      <c r="A23" s="75">
        <v>19</v>
      </c>
      <c r="B23">
        <f t="shared" ca="1" si="9"/>
        <v>81.349999999999994</v>
      </c>
      <c r="C23">
        <f t="shared" ca="1" si="10"/>
        <v>81.22</v>
      </c>
      <c r="D23">
        <f t="shared" ca="1" si="14"/>
        <v>81.11</v>
      </c>
      <c r="E23" s="76">
        <f t="shared" ca="1" si="11"/>
        <v>81.226666666666674</v>
      </c>
      <c r="F23" s="77">
        <f t="shared" ca="1" si="12"/>
        <v>67.709999999999994</v>
      </c>
      <c r="G23" s="77">
        <f t="shared" ca="1" si="13"/>
        <v>68.41</v>
      </c>
      <c r="H23" s="77">
        <f t="shared" ca="1" si="15"/>
        <v>68.680000000000007</v>
      </c>
      <c r="I23" s="76">
        <f t="shared" ca="1" si="0"/>
        <v>68.266666666666666</v>
      </c>
      <c r="J23" s="76" t="str">
        <f t="shared" ca="1" si="16"/>
        <v xml:space="preserve"> </v>
      </c>
      <c r="K23" s="76" t="str">
        <f t="shared" ca="1" si="1"/>
        <v xml:space="preserve"> </v>
      </c>
      <c r="L23" s="76" t="str">
        <f t="shared" ca="1" si="2"/>
        <v xml:space="preserve"> </v>
      </c>
      <c r="M23" s="76" t="str">
        <f t="shared" ca="1" si="3"/>
        <v xml:space="preserve"> </v>
      </c>
      <c r="N23" s="76" t="str">
        <f t="shared" ca="1" si="4"/>
        <v xml:space="preserve"> </v>
      </c>
      <c r="O23" s="76" t="str">
        <f t="shared" ca="1" si="5"/>
        <v xml:space="preserve"> </v>
      </c>
      <c r="P23" s="76" t="str">
        <f t="shared" ca="1" si="6"/>
        <v xml:space="preserve"> </v>
      </c>
      <c r="Q23" s="76" t="str">
        <f t="shared" ca="1" si="7"/>
        <v xml:space="preserve"> </v>
      </c>
      <c r="R23" s="76" t="str">
        <f t="shared" ca="1" si="8"/>
        <v xml:space="preserve"> </v>
      </c>
      <c r="S23" s="93" t="str">
        <f t="shared" ca="1" si="18"/>
        <v xml:space="preserve"> </v>
      </c>
      <c r="T23" s="94"/>
    </row>
    <row r="24" spans="1:20" ht="15.75" x14ac:dyDescent="0.25">
      <c r="A24" s="75">
        <v>20</v>
      </c>
      <c r="B24">
        <f t="shared" ca="1" si="9"/>
        <v>81.540000000000006</v>
      </c>
      <c r="C24">
        <f t="shared" ca="1" si="10"/>
        <v>80.77</v>
      </c>
      <c r="D24">
        <f t="shared" ca="1" si="14"/>
        <v>80.599999999999994</v>
      </c>
      <c r="E24" s="76">
        <f t="shared" ca="1" si="11"/>
        <v>80.97</v>
      </c>
      <c r="F24" s="77">
        <f t="shared" ca="1" si="12"/>
        <v>68.25</v>
      </c>
      <c r="G24" s="77">
        <f t="shared" ca="1" si="13"/>
        <v>69.02</v>
      </c>
      <c r="H24" s="77">
        <f t="shared" ca="1" si="15"/>
        <v>68.89</v>
      </c>
      <c r="I24" s="76">
        <f t="shared" ca="1" si="0"/>
        <v>68.719999999999985</v>
      </c>
      <c r="J24" s="76" t="str">
        <f t="shared" ca="1" si="16"/>
        <v xml:space="preserve"> </v>
      </c>
      <c r="K24" s="76" t="str">
        <f t="shared" ca="1" si="1"/>
        <v xml:space="preserve"> </v>
      </c>
      <c r="L24" s="76" t="str">
        <f t="shared" ca="1" si="2"/>
        <v xml:space="preserve"> </v>
      </c>
      <c r="M24" s="76" t="str">
        <f t="shared" ca="1" si="3"/>
        <v xml:space="preserve"> </v>
      </c>
      <c r="N24" s="76" t="str">
        <f t="shared" ca="1" si="4"/>
        <v xml:space="preserve"> </v>
      </c>
      <c r="O24" s="76" t="str">
        <f t="shared" ca="1" si="5"/>
        <v xml:space="preserve"> </v>
      </c>
      <c r="P24" s="76" t="str">
        <f t="shared" ca="1" si="6"/>
        <v xml:space="preserve"> </v>
      </c>
      <c r="Q24" s="76" t="str">
        <f t="shared" ca="1" si="7"/>
        <v xml:space="preserve"> </v>
      </c>
      <c r="R24" s="76" t="str">
        <f t="shared" ca="1" si="8"/>
        <v xml:space="preserve"> </v>
      </c>
      <c r="S24" s="93" t="str">
        <f t="shared" ca="1" si="18"/>
        <v xml:space="preserve"> </v>
      </c>
      <c r="T24" s="94"/>
    </row>
    <row r="25" spans="1:20" ht="15.75" x14ac:dyDescent="0.25">
      <c r="A25" s="75">
        <v>21</v>
      </c>
      <c r="B25">
        <f t="shared" ca="1" si="9"/>
        <v>80.319999999999993</v>
      </c>
      <c r="C25">
        <f t="shared" ca="1" si="10"/>
        <v>0</v>
      </c>
      <c r="D25">
        <f t="shared" ca="1" si="14"/>
        <v>80.19</v>
      </c>
      <c r="E25" s="76"/>
      <c r="F25" s="77">
        <f t="shared" ca="1" si="12"/>
        <v>68.72</v>
      </c>
      <c r="G25" s="77">
        <f t="shared" ca="1" si="13"/>
        <v>0</v>
      </c>
      <c r="H25" s="77">
        <f t="shared" ca="1" si="15"/>
        <v>68.56</v>
      </c>
      <c r="I25" s="76"/>
      <c r="J25" s="76" t="str">
        <f t="shared" ca="1" si="16"/>
        <v xml:space="preserve"> </v>
      </c>
      <c r="K25" s="76" t="str">
        <f t="shared" ca="1" si="1"/>
        <v xml:space="preserve"> </v>
      </c>
      <c r="L25" s="76" t="str">
        <f t="shared" ca="1" si="2"/>
        <v xml:space="preserve"> </v>
      </c>
      <c r="M25" s="76" t="str">
        <f t="shared" ca="1" si="3"/>
        <v xml:space="preserve"> </v>
      </c>
      <c r="N25" s="76" t="str">
        <f t="shared" ca="1" si="4"/>
        <v xml:space="preserve"> </v>
      </c>
      <c r="O25" s="76" t="str">
        <f t="shared" ca="1" si="5"/>
        <v xml:space="preserve"> </v>
      </c>
      <c r="P25" s="76" t="str">
        <f t="shared" ca="1" si="6"/>
        <v xml:space="preserve"> </v>
      </c>
      <c r="Q25" s="76" t="str">
        <f t="shared" ca="1" si="7"/>
        <v xml:space="preserve"> </v>
      </c>
      <c r="R25" s="76" t="str">
        <f t="shared" ca="1" si="8"/>
        <v xml:space="preserve"> </v>
      </c>
      <c r="S25" s="93" t="str">
        <f t="shared" ca="1" si="18"/>
        <v xml:space="preserve"> </v>
      </c>
      <c r="T25" s="94"/>
    </row>
    <row r="26" spans="1:20" ht="15.75" x14ac:dyDescent="0.25">
      <c r="A26" s="75">
        <v>22</v>
      </c>
      <c r="B26">
        <f t="shared" ca="1" si="9"/>
        <v>80.319999999999993</v>
      </c>
      <c r="C26">
        <f t="shared" ca="1" si="10"/>
        <v>80.47</v>
      </c>
      <c r="D26">
        <f t="shared" ca="1" si="14"/>
        <v>0</v>
      </c>
      <c r="E26" s="76"/>
      <c r="F26" s="77">
        <f t="shared" ca="1" si="12"/>
        <v>68.17</v>
      </c>
      <c r="G26" s="77">
        <f t="shared" ca="1" si="13"/>
        <v>68.78</v>
      </c>
      <c r="H26" s="77">
        <f t="shared" ca="1" si="15"/>
        <v>0</v>
      </c>
      <c r="I26" s="76"/>
      <c r="J26" s="76" t="str">
        <f t="shared" ca="1" si="16"/>
        <v xml:space="preserve"> </v>
      </c>
      <c r="K26" s="76" t="str">
        <f t="shared" ca="1" si="1"/>
        <v xml:space="preserve"> </v>
      </c>
      <c r="L26" s="76" t="str">
        <f t="shared" ca="1" si="2"/>
        <v xml:space="preserve"> </v>
      </c>
      <c r="M26" s="76" t="str">
        <f t="shared" ca="1" si="3"/>
        <v xml:space="preserve"> </v>
      </c>
      <c r="N26" s="76" t="str">
        <f t="shared" ca="1" si="4"/>
        <v xml:space="preserve"> </v>
      </c>
      <c r="O26" s="76" t="str">
        <f t="shared" ca="1" si="5"/>
        <v xml:space="preserve"> </v>
      </c>
      <c r="P26" s="76" t="str">
        <f t="shared" ca="1" si="6"/>
        <v xml:space="preserve"> </v>
      </c>
      <c r="Q26" s="76" t="str">
        <f t="shared" ca="1" si="7"/>
        <v xml:space="preserve"> </v>
      </c>
      <c r="R26" s="76" t="str">
        <f t="shared" ca="1" si="8"/>
        <v xml:space="preserve"> </v>
      </c>
      <c r="S26" s="93" t="str">
        <f t="shared" ca="1" si="18"/>
        <v xml:space="preserve"> </v>
      </c>
      <c r="T26" s="94"/>
    </row>
    <row r="27" spans="1:20" ht="15.75" x14ac:dyDescent="0.25">
      <c r="A27" s="75">
        <v>23</v>
      </c>
      <c r="B27">
        <f t="shared" ca="1" si="9"/>
        <v>0</v>
      </c>
      <c r="C27">
        <f t="shared" ca="1" si="10"/>
        <v>0</v>
      </c>
      <c r="D27">
        <f t="shared" ca="1" si="14"/>
        <v>0</v>
      </c>
      <c r="E27" s="76" t="str">
        <f t="shared" ca="1" si="11"/>
        <v xml:space="preserve"> </v>
      </c>
      <c r="F27" s="77">
        <f t="shared" ca="1" si="12"/>
        <v>0</v>
      </c>
      <c r="G27" s="77">
        <f t="shared" ca="1" si="13"/>
        <v>0</v>
      </c>
      <c r="H27" s="77">
        <f t="shared" ca="1" si="15"/>
        <v>0</v>
      </c>
      <c r="I27" s="76" t="str">
        <f t="shared" ca="1" si="0"/>
        <v xml:space="preserve"> </v>
      </c>
      <c r="J27" s="76" t="str">
        <f t="shared" ca="1" si="16"/>
        <v xml:space="preserve"> </v>
      </c>
      <c r="K27" s="76" t="str">
        <f t="shared" ca="1" si="1"/>
        <v xml:space="preserve"> </v>
      </c>
      <c r="L27" s="76" t="str">
        <f t="shared" ca="1" si="2"/>
        <v xml:space="preserve"> </v>
      </c>
      <c r="M27" s="76" t="str">
        <f t="shared" ca="1" si="3"/>
        <v xml:space="preserve"> </v>
      </c>
      <c r="N27" s="76" t="str">
        <f t="shared" ca="1" si="4"/>
        <v xml:space="preserve"> </v>
      </c>
      <c r="O27" s="76" t="str">
        <f t="shared" ca="1" si="5"/>
        <v xml:space="preserve"> </v>
      </c>
      <c r="P27" s="76" t="str">
        <f t="shared" ca="1" si="6"/>
        <v xml:space="preserve"> </v>
      </c>
      <c r="Q27" s="76" t="str">
        <f t="shared" ca="1" si="7"/>
        <v xml:space="preserve"> </v>
      </c>
      <c r="R27" s="76" t="str">
        <f t="shared" ca="1" si="8"/>
        <v xml:space="preserve"> </v>
      </c>
      <c r="S27" s="93" t="str">
        <f t="shared" ca="1" si="18"/>
        <v xml:space="preserve"> </v>
      </c>
      <c r="T27" s="94"/>
    </row>
    <row r="28" spans="1:20" ht="15.75" x14ac:dyDescent="0.25">
      <c r="A28" s="75">
        <v>24</v>
      </c>
      <c r="B28">
        <f t="shared" ca="1" si="9"/>
        <v>0</v>
      </c>
      <c r="C28">
        <f t="shared" ca="1" si="10"/>
        <v>0</v>
      </c>
      <c r="D28">
        <f t="shared" ca="1" si="14"/>
        <v>0</v>
      </c>
      <c r="E28" s="76" t="str">
        <f t="shared" ca="1" si="11"/>
        <v xml:space="preserve"> </v>
      </c>
      <c r="F28" s="77">
        <f t="shared" ca="1" si="12"/>
        <v>0</v>
      </c>
      <c r="G28" s="77">
        <f t="shared" ca="1" si="13"/>
        <v>0</v>
      </c>
      <c r="H28" s="77">
        <f t="shared" ca="1" si="15"/>
        <v>0</v>
      </c>
      <c r="I28" s="76" t="str">
        <f t="shared" ca="1" si="0"/>
        <v xml:space="preserve"> </v>
      </c>
      <c r="J28" s="76" t="str">
        <f t="shared" ca="1" si="16"/>
        <v xml:space="preserve"> </v>
      </c>
      <c r="K28" s="76" t="str">
        <f t="shared" ca="1" si="1"/>
        <v xml:space="preserve"> </v>
      </c>
      <c r="L28" s="76" t="str">
        <f t="shared" ca="1" si="2"/>
        <v xml:space="preserve"> </v>
      </c>
      <c r="M28" s="76" t="str">
        <f t="shared" ca="1" si="3"/>
        <v xml:space="preserve"> </v>
      </c>
      <c r="N28" s="76" t="str">
        <f t="shared" ca="1" si="4"/>
        <v xml:space="preserve"> </v>
      </c>
      <c r="O28" s="76" t="str">
        <f t="shared" ca="1" si="5"/>
        <v xml:space="preserve"> </v>
      </c>
      <c r="P28" s="76" t="str">
        <f t="shared" ca="1" si="6"/>
        <v xml:space="preserve"> </v>
      </c>
      <c r="Q28" s="76" t="str">
        <f t="shared" ca="1" si="7"/>
        <v xml:space="preserve"> </v>
      </c>
      <c r="R28" s="76" t="str">
        <f t="shared" ca="1" si="8"/>
        <v xml:space="preserve"> </v>
      </c>
      <c r="S28" s="93" t="str">
        <f t="shared" ca="1" si="18"/>
        <v xml:space="preserve"> </v>
      </c>
      <c r="T28" s="94"/>
    </row>
    <row r="29" spans="1:20" ht="15.75" x14ac:dyDescent="0.25">
      <c r="A29" s="75">
        <v>25</v>
      </c>
      <c r="B29">
        <f t="shared" ca="1" si="9"/>
        <v>0</v>
      </c>
      <c r="C29">
        <f t="shared" ca="1" si="10"/>
        <v>0</v>
      </c>
      <c r="D29">
        <f t="shared" ca="1" si="14"/>
        <v>0</v>
      </c>
      <c r="E29" s="76" t="str">
        <f t="shared" ca="1" si="11"/>
        <v xml:space="preserve"> </v>
      </c>
      <c r="F29" s="77">
        <f t="shared" ca="1" si="12"/>
        <v>0</v>
      </c>
      <c r="G29" s="77">
        <f t="shared" ca="1" si="13"/>
        <v>0</v>
      </c>
      <c r="H29" s="77">
        <f t="shared" ca="1" si="15"/>
        <v>0</v>
      </c>
      <c r="I29" s="76" t="str">
        <f t="shared" ca="1" si="0"/>
        <v xml:space="preserve"> </v>
      </c>
      <c r="J29" s="76" t="str">
        <f t="shared" ca="1" si="16"/>
        <v xml:space="preserve"> </v>
      </c>
      <c r="K29" s="76" t="str">
        <f t="shared" ca="1" si="1"/>
        <v xml:space="preserve"> </v>
      </c>
      <c r="L29" s="76" t="str">
        <f t="shared" ca="1" si="2"/>
        <v xml:space="preserve"> </v>
      </c>
      <c r="M29" s="76" t="str">
        <f t="shared" ca="1" si="3"/>
        <v xml:space="preserve"> </v>
      </c>
      <c r="N29" s="76" t="str">
        <f t="shared" ca="1" si="4"/>
        <v xml:space="preserve"> </v>
      </c>
      <c r="O29" s="76" t="str">
        <f t="shared" ca="1" si="5"/>
        <v xml:space="preserve"> </v>
      </c>
      <c r="P29" s="76" t="str">
        <f t="shared" ca="1" si="6"/>
        <v xml:space="preserve"> </v>
      </c>
      <c r="Q29" s="76" t="str">
        <f t="shared" ca="1" si="7"/>
        <v xml:space="preserve"> </v>
      </c>
      <c r="R29" s="76" t="str">
        <f t="shared" ca="1" si="8"/>
        <v xml:space="preserve"> </v>
      </c>
      <c r="S29" s="93" t="str">
        <f t="shared" ca="1" si="18"/>
        <v xml:space="preserve"> </v>
      </c>
      <c r="T29" s="94"/>
    </row>
    <row r="30" spans="1:20" ht="15.75" x14ac:dyDescent="0.25">
      <c r="A30" s="75">
        <v>26</v>
      </c>
      <c r="B30">
        <f t="shared" ca="1" si="9"/>
        <v>0</v>
      </c>
      <c r="C30">
        <f t="shared" ca="1" si="10"/>
        <v>0</v>
      </c>
      <c r="D30">
        <f t="shared" ca="1" si="14"/>
        <v>0</v>
      </c>
      <c r="E30" s="76" t="str">
        <f t="shared" ca="1" si="11"/>
        <v xml:space="preserve"> </v>
      </c>
      <c r="F30" s="77">
        <f t="shared" ca="1" si="12"/>
        <v>0</v>
      </c>
      <c r="G30" s="77">
        <f t="shared" ca="1" si="13"/>
        <v>0</v>
      </c>
      <c r="H30" s="77">
        <f t="shared" ca="1" si="15"/>
        <v>0</v>
      </c>
      <c r="I30" s="76" t="str">
        <f t="shared" ca="1" si="0"/>
        <v xml:space="preserve"> </v>
      </c>
      <c r="J30" s="76" t="str">
        <f t="shared" ca="1" si="16"/>
        <v xml:space="preserve"> </v>
      </c>
      <c r="K30" s="76" t="str">
        <f t="shared" ca="1" si="1"/>
        <v xml:space="preserve"> </v>
      </c>
      <c r="L30" s="76" t="str">
        <f t="shared" ca="1" si="2"/>
        <v xml:space="preserve"> </v>
      </c>
      <c r="M30" s="76" t="str">
        <f t="shared" ca="1" si="3"/>
        <v xml:space="preserve"> </v>
      </c>
      <c r="N30" s="76" t="str">
        <f t="shared" ca="1" si="4"/>
        <v xml:space="preserve"> </v>
      </c>
      <c r="O30" s="76" t="str">
        <f t="shared" ca="1" si="5"/>
        <v xml:space="preserve"> </v>
      </c>
      <c r="P30" s="76" t="str">
        <f t="shared" ca="1" si="6"/>
        <v xml:space="preserve"> </v>
      </c>
      <c r="Q30" s="76" t="str">
        <f t="shared" ca="1" si="7"/>
        <v xml:space="preserve"> </v>
      </c>
      <c r="R30" s="76" t="str">
        <f t="shared" ca="1" si="8"/>
        <v xml:space="preserve"> </v>
      </c>
      <c r="S30" s="93" t="str">
        <f t="shared" ca="1" si="18"/>
        <v xml:space="preserve"> </v>
      </c>
      <c r="T30" s="94"/>
    </row>
    <row r="31" spans="1:20" ht="15.75" x14ac:dyDescent="0.25">
      <c r="A31" s="75">
        <v>27</v>
      </c>
      <c r="B31">
        <f t="shared" ca="1" si="9"/>
        <v>80.39</v>
      </c>
      <c r="C31">
        <f t="shared" ca="1" si="10"/>
        <v>80.28</v>
      </c>
      <c r="D31">
        <f t="shared" ca="1" si="14"/>
        <v>80.569999999999993</v>
      </c>
      <c r="E31" s="76">
        <f t="shared" ca="1" si="11"/>
        <v>80.413333333333341</v>
      </c>
      <c r="F31" s="77">
        <f t="shared" ca="1" si="12"/>
        <v>68.86</v>
      </c>
      <c r="G31" s="77">
        <f t="shared" ca="1" si="13"/>
        <v>68.69</v>
      </c>
      <c r="H31" s="77">
        <f t="shared" ca="1" si="15"/>
        <v>68.260000000000005</v>
      </c>
      <c r="I31" s="76">
        <f t="shared" ca="1" si="0"/>
        <v>68.603333333333339</v>
      </c>
      <c r="J31" s="76" t="str">
        <f t="shared" ca="1" si="16"/>
        <v xml:space="preserve"> </v>
      </c>
      <c r="K31" s="76" t="str">
        <f t="shared" ca="1" si="1"/>
        <v xml:space="preserve"> </v>
      </c>
      <c r="L31" s="76" t="str">
        <f t="shared" ca="1" si="2"/>
        <v xml:space="preserve"> </v>
      </c>
      <c r="M31" s="76" t="str">
        <f t="shared" ca="1" si="3"/>
        <v xml:space="preserve"> </v>
      </c>
      <c r="N31" s="76" t="str">
        <f t="shared" ca="1" si="4"/>
        <v xml:space="preserve"> </v>
      </c>
      <c r="O31" s="76" t="str">
        <f t="shared" ca="1" si="5"/>
        <v xml:space="preserve"> </v>
      </c>
      <c r="P31" s="76" t="str">
        <f t="shared" ca="1" si="6"/>
        <v xml:space="preserve"> </v>
      </c>
      <c r="Q31" s="76" t="str">
        <f t="shared" ca="1" si="7"/>
        <v xml:space="preserve"> </v>
      </c>
      <c r="R31" s="76" t="str">
        <f t="shared" ca="1" si="8"/>
        <v xml:space="preserve"> </v>
      </c>
      <c r="S31" s="93" t="str">
        <f t="shared" ca="1" si="18"/>
        <v xml:space="preserve"> </v>
      </c>
      <c r="T31" s="94"/>
    </row>
    <row r="32" spans="1:20" ht="15.75" x14ac:dyDescent="0.25">
      <c r="A32" s="75">
        <v>28</v>
      </c>
      <c r="B32">
        <f t="shared" ca="1" si="9"/>
        <v>80.34</v>
      </c>
      <c r="C32">
        <f t="shared" ca="1" si="10"/>
        <v>0</v>
      </c>
      <c r="D32">
        <f t="shared" ca="1" si="14"/>
        <v>81.010000000000005</v>
      </c>
      <c r="E32" s="76"/>
      <c r="F32" s="77">
        <f t="shared" ca="1" si="12"/>
        <v>68.48</v>
      </c>
      <c r="G32" s="77">
        <f t="shared" ca="1" si="13"/>
        <v>0</v>
      </c>
      <c r="H32" s="77">
        <f t="shared" ca="1" si="15"/>
        <v>68.02</v>
      </c>
      <c r="I32" s="76"/>
      <c r="J32" s="76" t="str">
        <f t="shared" ca="1" si="16"/>
        <v xml:space="preserve"> </v>
      </c>
      <c r="K32" s="76" t="str">
        <f t="shared" ca="1" si="1"/>
        <v xml:space="preserve"> </v>
      </c>
      <c r="L32" s="76" t="str">
        <f t="shared" ca="1" si="2"/>
        <v xml:space="preserve"> </v>
      </c>
      <c r="M32" s="76" t="str">
        <f t="shared" ca="1" si="3"/>
        <v xml:space="preserve"> </v>
      </c>
      <c r="N32" s="76" t="str">
        <f t="shared" ca="1" si="4"/>
        <v xml:space="preserve"> </v>
      </c>
      <c r="O32" s="76" t="str">
        <f t="shared" ca="1" si="5"/>
        <v xml:space="preserve"> </v>
      </c>
      <c r="P32" s="76" t="str">
        <f t="shared" ca="1" si="6"/>
        <v xml:space="preserve"> </v>
      </c>
      <c r="Q32" s="76" t="str">
        <f t="shared" ca="1" si="7"/>
        <v xml:space="preserve"> </v>
      </c>
      <c r="R32" s="76" t="str">
        <f t="shared" ca="1" si="8"/>
        <v xml:space="preserve"> </v>
      </c>
      <c r="S32" s="93" t="str">
        <f t="shared" ca="1" si="18"/>
        <v xml:space="preserve"> </v>
      </c>
      <c r="T32" s="94"/>
    </row>
    <row r="33" spans="1:20" ht="15.75" x14ac:dyDescent="0.25">
      <c r="A33" s="75">
        <v>29</v>
      </c>
      <c r="B33">
        <f t="shared" ref="B33:B35" ca="1" si="19">INDIRECT("'"&amp;A33&amp;"'!$f$30")</f>
        <v>80.900000000000006</v>
      </c>
      <c r="C33">
        <f t="shared" ref="C33:C35" ca="1" si="20">INDIRECT("'"&amp;A33&amp;"'!$f$87")</f>
        <v>78.83</v>
      </c>
      <c r="D33">
        <f t="shared" ref="D33:D35" ca="1" si="21">INDIRECT("'"&amp;A33&amp;"'!$f$142")</f>
        <v>79.05</v>
      </c>
      <c r="E33" s="76">
        <f t="shared" ref="E33:E35" ca="1" si="22">IF(AVERAGE(B33:D33)=0, " ",AVERAGE(B33:D33))</f>
        <v>79.593333333333348</v>
      </c>
      <c r="F33" s="77">
        <f t="shared" ref="F33:F35" ca="1" si="23">INDIRECT("'"&amp;A33&amp;"'!$f$31")</f>
        <v>67.95</v>
      </c>
      <c r="G33" s="77">
        <f t="shared" ref="G33:G35" ca="1" si="24">INDIRECT("'"&amp;A33&amp;"'!$f$88")</f>
        <v>67.38</v>
      </c>
      <c r="H33" s="77">
        <f t="shared" ref="H33:H35" ca="1" si="25">INDIRECT("'"&amp;A33&amp;"'!$f$143")</f>
        <v>67.91</v>
      </c>
      <c r="I33" s="76">
        <f t="shared" ref="I33:I35" ca="1" si="26">IF(AVERAGE(F33:H33)=0, " ",AVERAGE(F33:H33))</f>
        <v>67.746666666666655</v>
      </c>
      <c r="J33" s="76" t="str">
        <f t="shared" ca="1" si="16"/>
        <v xml:space="preserve"> </v>
      </c>
      <c r="K33" s="76" t="str">
        <f t="shared" ca="1" si="1"/>
        <v xml:space="preserve"> </v>
      </c>
      <c r="L33" s="76" t="str">
        <f t="shared" ca="1" si="2"/>
        <v xml:space="preserve"> </v>
      </c>
      <c r="M33" s="76" t="str">
        <f t="shared" ca="1" si="3"/>
        <v xml:space="preserve"> </v>
      </c>
      <c r="N33" s="76" t="str">
        <f t="shared" ca="1" si="4"/>
        <v xml:space="preserve"> </v>
      </c>
      <c r="O33" s="76" t="str">
        <f t="shared" ca="1" si="5"/>
        <v xml:space="preserve"> </v>
      </c>
      <c r="P33" s="76" t="str">
        <f t="shared" ca="1" si="6"/>
        <v xml:space="preserve"> </v>
      </c>
      <c r="Q33" s="76" t="str">
        <f t="shared" ca="1" si="7"/>
        <v xml:space="preserve"> </v>
      </c>
      <c r="R33" s="76" t="str">
        <f t="shared" ca="1" si="8"/>
        <v xml:space="preserve"> </v>
      </c>
      <c r="S33" s="93" t="str">
        <f t="shared" ca="1" si="18"/>
        <v xml:space="preserve"> </v>
      </c>
      <c r="T33" s="94"/>
    </row>
    <row r="34" spans="1:20" ht="15.75" x14ac:dyDescent="0.25">
      <c r="A34" s="75">
        <v>30</v>
      </c>
      <c r="B34">
        <f t="shared" ca="1" si="19"/>
        <v>72.930000000000007</v>
      </c>
      <c r="C34">
        <f t="shared" ca="1" si="20"/>
        <v>72.790000000000006</v>
      </c>
      <c r="D34">
        <f t="shared" ca="1" si="21"/>
        <v>74.36</v>
      </c>
      <c r="E34" s="76">
        <f t="shared" ca="1" si="22"/>
        <v>73.360000000000014</v>
      </c>
      <c r="F34" s="77">
        <f t="shared" ca="1" si="23"/>
        <v>65.86</v>
      </c>
      <c r="G34" s="77">
        <f t="shared" ca="1" si="24"/>
        <v>64.209999999999994</v>
      </c>
      <c r="H34" s="77">
        <f t="shared" ca="1" si="25"/>
        <v>65.72</v>
      </c>
      <c r="I34" s="76">
        <f t="shared" ca="1" si="26"/>
        <v>65.263333333333335</v>
      </c>
      <c r="J34" s="76" t="str">
        <f t="shared" ca="1" si="16"/>
        <v xml:space="preserve"> </v>
      </c>
      <c r="K34" s="76" t="str">
        <f t="shared" ca="1" si="1"/>
        <v xml:space="preserve"> </v>
      </c>
      <c r="L34" s="76" t="str">
        <f t="shared" ca="1" si="2"/>
        <v xml:space="preserve"> </v>
      </c>
      <c r="M34" s="76" t="str">
        <f t="shared" ca="1" si="3"/>
        <v xml:space="preserve"> </v>
      </c>
      <c r="N34" s="76" t="str">
        <f t="shared" ca="1" si="4"/>
        <v xml:space="preserve"> </v>
      </c>
      <c r="O34" s="76" t="str">
        <f t="shared" ca="1" si="5"/>
        <v xml:space="preserve"> </v>
      </c>
      <c r="P34" s="76" t="str">
        <f t="shared" ca="1" si="6"/>
        <v xml:space="preserve"> </v>
      </c>
      <c r="Q34" s="76" t="str">
        <f t="shared" ca="1" si="7"/>
        <v xml:space="preserve"> </v>
      </c>
      <c r="R34" s="76" t="str">
        <f t="shared" ca="1" si="8"/>
        <v xml:space="preserve"> </v>
      </c>
      <c r="S34" s="93" t="str">
        <f t="shared" ref="S34:S35" ca="1" si="27">IF(J34=" "," ",(J34-M34)/J34)</f>
        <v xml:space="preserve"> </v>
      </c>
      <c r="T34" s="94"/>
    </row>
    <row r="35" spans="1:20" ht="15.75" x14ac:dyDescent="0.25">
      <c r="A35" s="75">
        <v>31</v>
      </c>
      <c r="B35">
        <f t="shared" ca="1" si="19"/>
        <v>70.27</v>
      </c>
      <c r="C35">
        <f t="shared" ca="1" si="20"/>
        <v>70.349999999999994</v>
      </c>
      <c r="D35">
        <f t="shared" ca="1" si="21"/>
        <v>72.23</v>
      </c>
      <c r="E35" s="76">
        <f t="shared" ca="1" si="22"/>
        <v>70.95</v>
      </c>
      <c r="F35" s="77">
        <f t="shared" ca="1" si="23"/>
        <v>63.82</v>
      </c>
      <c r="G35" s="77">
        <f t="shared" ca="1" si="24"/>
        <v>63.41</v>
      </c>
      <c r="H35" s="77">
        <f t="shared" ca="1" si="25"/>
        <v>64.42</v>
      </c>
      <c r="I35" s="76">
        <f t="shared" ca="1" si="26"/>
        <v>63.883333333333326</v>
      </c>
      <c r="J35" s="76" t="str">
        <f t="shared" ca="1" si="16"/>
        <v xml:space="preserve"> </v>
      </c>
      <c r="K35" s="76" t="str">
        <f t="shared" ca="1" si="1"/>
        <v xml:space="preserve"> </v>
      </c>
      <c r="L35" s="76" t="str">
        <f t="shared" ca="1" si="2"/>
        <v xml:space="preserve"> </v>
      </c>
      <c r="M35" s="76" t="str">
        <f t="shared" ca="1" si="3"/>
        <v xml:space="preserve"> </v>
      </c>
      <c r="N35" s="76" t="str">
        <f t="shared" ca="1" si="4"/>
        <v xml:space="preserve"> </v>
      </c>
      <c r="O35" s="76" t="str">
        <f t="shared" ca="1" si="5"/>
        <v xml:space="preserve"> </v>
      </c>
      <c r="P35" s="76" t="str">
        <f t="shared" ca="1" si="6"/>
        <v xml:space="preserve"> </v>
      </c>
      <c r="Q35" s="76" t="str">
        <f t="shared" ca="1" si="7"/>
        <v xml:space="preserve"> </v>
      </c>
      <c r="R35" s="76" t="str">
        <f t="shared" ca="1" si="8"/>
        <v xml:space="preserve"> </v>
      </c>
      <c r="S35" s="93" t="str">
        <f t="shared" ca="1" si="27"/>
        <v xml:space="preserve"> </v>
      </c>
      <c r="T35" s="94"/>
    </row>
    <row r="36" spans="1:20" s="14" customFormat="1" x14ac:dyDescent="0.25">
      <c r="E36" s="78">
        <f ca="1">AVERAGE(E5:E33)</f>
        <v>79.419318181818184</v>
      </c>
      <c r="F36" s="78"/>
      <c r="G36" s="78"/>
      <c r="H36" s="78"/>
      <c r="I36" s="78">
        <f t="shared" ref="I36:R36" ca="1" si="28">AVERAGE(I5:I33)</f>
        <v>67.693030303030298</v>
      </c>
      <c r="J36" s="79" t="e">
        <f t="shared" ca="1" si="28"/>
        <v>#DIV/0!</v>
      </c>
      <c r="K36" s="79" t="e">
        <f t="shared" ca="1" si="28"/>
        <v>#DIV/0!</v>
      </c>
      <c r="L36" s="79" t="e">
        <f t="shared" ca="1" si="28"/>
        <v>#DIV/0!</v>
      </c>
      <c r="M36" s="79" t="e">
        <f t="shared" ca="1" si="28"/>
        <v>#DIV/0!</v>
      </c>
      <c r="N36" s="79" t="e">
        <f t="shared" ca="1" si="28"/>
        <v>#DIV/0!</v>
      </c>
      <c r="O36" s="79" t="e">
        <f t="shared" ca="1" si="28"/>
        <v>#DIV/0!</v>
      </c>
      <c r="P36" s="80" t="e">
        <f t="shared" ca="1" si="28"/>
        <v>#DIV/0!</v>
      </c>
      <c r="Q36" s="79" t="e">
        <f t="shared" ca="1" si="28"/>
        <v>#DIV/0!</v>
      </c>
      <c r="R36" s="79" t="e">
        <f t="shared" ca="1" si="28"/>
        <v>#DIV/0!</v>
      </c>
      <c r="S36" s="104" t="e">
        <f t="shared" ref="S36" ca="1" si="29">IF(J36=0," ",(J36-M36)/J36)</f>
        <v>#DIV/0!</v>
      </c>
      <c r="T36" s="105"/>
    </row>
  </sheetData>
  <mergeCells count="38">
    <mergeCell ref="S36:T36"/>
    <mergeCell ref="S34:T34"/>
    <mergeCell ref="S35:T35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22:T22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10:T10"/>
    <mergeCell ref="E3:E4"/>
    <mergeCell ref="I3:I4"/>
    <mergeCell ref="J3:L3"/>
    <mergeCell ref="M3:O3"/>
    <mergeCell ref="P3:R3"/>
    <mergeCell ref="S3:T4"/>
    <mergeCell ref="S5:T5"/>
    <mergeCell ref="S6:T6"/>
    <mergeCell ref="S7:T7"/>
    <mergeCell ref="S8:T8"/>
    <mergeCell ref="S9:T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0836-3DAC-4DB8-BDE1-A02CA57F4DA5}">
  <sheetPr codeName="Sheet19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1377.4166666666667</v>
      </c>
    </row>
    <row r="7" spans="1:19" x14ac:dyDescent="0.25">
      <c r="A7" s="2"/>
      <c r="C7" s="9" t="s">
        <v>11</v>
      </c>
      <c r="D7" s="10"/>
      <c r="E7" s="10"/>
      <c r="F7" s="11">
        <v>1620</v>
      </c>
      <c r="G7" s="12"/>
      <c r="H7" s="12"/>
      <c r="I7" s="12"/>
      <c r="J7" s="116">
        <f>AVERAGE(F7:I7)</f>
        <v>1620</v>
      </c>
      <c r="K7" s="117"/>
      <c r="M7" s="8">
        <v>2</v>
      </c>
      <c r="N7" s="114">
        <v>8</v>
      </c>
      <c r="O7" s="115"/>
      <c r="P7" s="2"/>
      <c r="R7" s="60" t="s">
        <v>22</v>
      </c>
      <c r="S7" s="84">
        <f>AVERAGE(J10,J67,J122)</f>
        <v>550</v>
      </c>
    </row>
    <row r="8" spans="1:19" x14ac:dyDescent="0.25">
      <c r="A8" s="2"/>
      <c r="C8" s="9" t="s">
        <v>12</v>
      </c>
      <c r="D8" s="10"/>
      <c r="E8" s="10"/>
      <c r="F8" s="11">
        <v>598</v>
      </c>
      <c r="G8" s="12"/>
      <c r="H8" s="12"/>
      <c r="I8" s="12"/>
      <c r="J8" s="116">
        <f t="shared" ref="J8:J13" si="0">AVERAGE(F8:I8)</f>
        <v>598</v>
      </c>
      <c r="K8" s="117"/>
      <c r="M8" s="8">
        <v>3</v>
      </c>
      <c r="N8" s="114">
        <v>9.8000000000000007</v>
      </c>
      <c r="O8" s="115"/>
      <c r="P8" s="2"/>
      <c r="R8" s="60" t="s">
        <v>26</v>
      </c>
      <c r="S8" s="85">
        <f>AVERAGE(J13,J70,J125)</f>
        <v>228.08333333333334</v>
      </c>
    </row>
    <row r="9" spans="1:19" x14ac:dyDescent="0.25">
      <c r="A9" s="2"/>
      <c r="C9" s="9" t="s">
        <v>13</v>
      </c>
      <c r="D9" s="11">
        <v>64.09</v>
      </c>
      <c r="E9" s="11">
        <v>7.4</v>
      </c>
      <c r="F9" s="11">
        <v>1301</v>
      </c>
      <c r="G9" s="11">
        <v>1330</v>
      </c>
      <c r="H9" s="11">
        <v>1475</v>
      </c>
      <c r="I9" s="11">
        <v>1454</v>
      </c>
      <c r="J9" s="116">
        <f t="shared" si="0"/>
        <v>1390</v>
      </c>
      <c r="K9" s="117"/>
      <c r="M9" s="8">
        <v>4</v>
      </c>
      <c r="N9" s="114">
        <v>7</v>
      </c>
      <c r="O9" s="115"/>
      <c r="P9" s="2"/>
      <c r="R9" s="86" t="s">
        <v>591</v>
      </c>
      <c r="S9" s="87">
        <f>S6-S8</f>
        <v>1149.3333333333335</v>
      </c>
    </row>
    <row r="10" spans="1:19" x14ac:dyDescent="0.25">
      <c r="A10" s="2"/>
      <c r="C10" s="9" t="s">
        <v>14</v>
      </c>
      <c r="D10" s="11">
        <v>59.49</v>
      </c>
      <c r="E10" s="11">
        <v>7</v>
      </c>
      <c r="F10" s="11">
        <v>533</v>
      </c>
      <c r="G10" s="11">
        <v>549</v>
      </c>
      <c r="H10" s="11">
        <v>525</v>
      </c>
      <c r="I10" s="11">
        <v>540</v>
      </c>
      <c r="J10" s="116">
        <f t="shared" si="0"/>
        <v>536.75</v>
      </c>
      <c r="K10" s="117"/>
      <c r="M10" s="8">
        <v>5</v>
      </c>
      <c r="N10" s="114">
        <v>7.8</v>
      </c>
      <c r="O10" s="115"/>
      <c r="P10" s="2"/>
      <c r="R10" s="86" t="s">
        <v>592</v>
      </c>
      <c r="S10" s="88">
        <f>S7-S8</f>
        <v>321.91666666666663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373</v>
      </c>
      <c r="G11" s="69">
        <v>360</v>
      </c>
      <c r="H11" s="69">
        <v>391</v>
      </c>
      <c r="I11" s="69">
        <v>376</v>
      </c>
      <c r="J11" s="116">
        <f t="shared" si="0"/>
        <v>375</v>
      </c>
      <c r="K11" s="117"/>
      <c r="M11" s="13">
        <v>6</v>
      </c>
      <c r="N11" s="118">
        <v>6.9</v>
      </c>
      <c r="O11" s="119"/>
      <c r="P11" s="2"/>
      <c r="R11" s="89" t="s">
        <v>593</v>
      </c>
      <c r="S11" s="90">
        <f>S9/S6</f>
        <v>0.83441224514489687</v>
      </c>
    </row>
    <row r="12" spans="1:19" x14ac:dyDescent="0.25">
      <c r="A12" s="2"/>
      <c r="C12" s="9" t="s">
        <v>16</v>
      </c>
      <c r="D12" s="11"/>
      <c r="E12" s="11"/>
      <c r="F12" s="11">
        <v>197</v>
      </c>
      <c r="G12" s="69">
        <v>195</v>
      </c>
      <c r="H12" s="69">
        <v>205</v>
      </c>
      <c r="I12" s="69">
        <v>203</v>
      </c>
      <c r="J12" s="116">
        <f t="shared" si="0"/>
        <v>200</v>
      </c>
      <c r="K12" s="117"/>
      <c r="P12" s="2"/>
      <c r="R12" s="89" t="s">
        <v>594</v>
      </c>
      <c r="S12" s="91">
        <f>S10/S7</f>
        <v>0.58530303030303021</v>
      </c>
    </row>
    <row r="13" spans="1:19" ht="15.75" thickBot="1" x14ac:dyDescent="0.3">
      <c r="A13" s="2"/>
      <c r="C13" s="15" t="s">
        <v>17</v>
      </c>
      <c r="D13" s="16">
        <v>59.28</v>
      </c>
      <c r="E13" s="16">
        <v>7</v>
      </c>
      <c r="F13" s="16">
        <v>199</v>
      </c>
      <c r="G13" s="16">
        <v>196</v>
      </c>
      <c r="H13" s="16">
        <v>208</v>
      </c>
      <c r="I13" s="16">
        <v>206</v>
      </c>
      <c r="J13" s="120">
        <f t="shared" si="0"/>
        <v>202.25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18.420000000000002</v>
      </c>
      <c r="E16" s="11">
        <v>9</v>
      </c>
      <c r="F16" s="23">
        <v>1098</v>
      </c>
      <c r="G16" s="17"/>
      <c r="H16" s="24" t="s">
        <v>22</v>
      </c>
      <c r="I16" s="132">
        <v>5.27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65.069999999999993</v>
      </c>
      <c r="E17" s="11"/>
      <c r="F17" s="23">
        <v>215</v>
      </c>
      <c r="G17" s="17"/>
      <c r="H17" s="28" t="s">
        <v>26</v>
      </c>
      <c r="I17" s="134">
        <v>4.93</v>
      </c>
      <c r="J17" s="134"/>
      <c r="K17" s="135"/>
      <c r="M17" s="29">
        <v>6.9</v>
      </c>
      <c r="N17" s="30">
        <v>141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66.180000000000007</v>
      </c>
      <c r="E19" s="11"/>
      <c r="F19" s="23">
        <v>211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71.13</v>
      </c>
      <c r="E20" s="11"/>
      <c r="F20" s="23">
        <v>212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5.9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76.92</v>
      </c>
      <c r="E21" s="11"/>
      <c r="F21" s="23">
        <v>1891</v>
      </c>
      <c r="G21" s="17"/>
      <c r="H21" s="122">
        <v>2</v>
      </c>
      <c r="I21" s="124">
        <v>529</v>
      </c>
      <c r="J21" s="124">
        <v>339</v>
      </c>
      <c r="K21" s="126">
        <f>((I21-J21)/I21)</f>
        <v>0.35916824196597352</v>
      </c>
      <c r="M21" s="13">
        <v>2</v>
      </c>
      <c r="N21" s="38">
        <v>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76.37</v>
      </c>
      <c r="E22" s="11">
        <v>6.8</v>
      </c>
      <c r="F22" s="23">
        <v>519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501</v>
      </c>
      <c r="G23" s="17"/>
      <c r="H23" s="122">
        <v>6</v>
      </c>
      <c r="I23" s="124">
        <v>393</v>
      </c>
      <c r="J23" s="124">
        <v>193</v>
      </c>
      <c r="K23" s="126">
        <f>((I23-J23)/I23)</f>
        <v>0.5089058524173028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77.47</v>
      </c>
      <c r="E24" s="11">
        <v>6.3</v>
      </c>
      <c r="F24" s="23">
        <v>969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0.61384892086330933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948</v>
      </c>
      <c r="G25" s="17"/>
      <c r="M25" s="130" t="s">
        <v>44</v>
      </c>
      <c r="N25" s="131"/>
      <c r="O25" s="40">
        <f>(J10-J11)/J10</f>
        <v>0.30135072193758733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0.46666666666666667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-1.125E-2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91.45</v>
      </c>
      <c r="E28" s="36"/>
      <c r="F28" s="37"/>
      <c r="G28" s="49"/>
      <c r="H28" s="50" t="s">
        <v>120</v>
      </c>
      <c r="I28" s="36">
        <v>493</v>
      </c>
      <c r="J28" s="36">
        <v>297</v>
      </c>
      <c r="K28" s="37">
        <f>I28-J28</f>
        <v>196</v>
      </c>
      <c r="M28" s="141" t="s">
        <v>54</v>
      </c>
      <c r="N28" s="142"/>
      <c r="O28" s="51">
        <f>(J9-J13)/J9</f>
        <v>0.85449640287769779</v>
      </c>
      <c r="P28" s="2"/>
    </row>
    <row r="29" spans="1:16" ht="15.75" thickBot="1" x14ac:dyDescent="0.3">
      <c r="A29" s="2"/>
      <c r="B29" s="44"/>
      <c r="C29" s="48" t="s">
        <v>55</v>
      </c>
      <c r="D29" s="36">
        <v>72.8</v>
      </c>
      <c r="E29" s="36">
        <v>68.38</v>
      </c>
      <c r="F29" s="37">
        <v>93.93</v>
      </c>
      <c r="G29" s="52">
        <v>5.0999999999999996</v>
      </c>
      <c r="H29" s="29" t="s">
        <v>26</v>
      </c>
      <c r="I29" s="38">
        <v>242</v>
      </c>
      <c r="J29" s="38">
        <v>148</v>
      </c>
      <c r="K29" s="37">
        <f>I29-J29</f>
        <v>94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79.2</v>
      </c>
      <c r="E30" s="36">
        <v>63.52</v>
      </c>
      <c r="F30" s="37">
        <v>80.2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76.900000000000006</v>
      </c>
      <c r="E31" s="36">
        <v>53.6</v>
      </c>
      <c r="F31" s="37">
        <v>69.7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52.95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139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142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143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140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141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144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1866</v>
      </c>
      <c r="G64" s="12"/>
      <c r="H64" s="12"/>
      <c r="I64" s="12"/>
      <c r="J64" s="116">
        <f>AVERAGE(F64:I64)</f>
        <v>1866</v>
      </c>
      <c r="K64" s="117"/>
      <c r="M64" s="8">
        <v>2</v>
      </c>
      <c r="N64" s="114">
        <v>8.6999999999999993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792</v>
      </c>
      <c r="G65" s="12"/>
      <c r="H65" s="12"/>
      <c r="I65" s="12"/>
      <c r="J65" s="116">
        <f t="shared" ref="J65:J70" si="1">AVERAGE(F65:I65)</f>
        <v>792</v>
      </c>
      <c r="K65" s="117"/>
      <c r="M65" s="8">
        <v>3</v>
      </c>
      <c r="N65" s="114">
        <v>8.1999999999999993</v>
      </c>
      <c r="O65" s="115"/>
      <c r="P65" s="2"/>
    </row>
    <row r="66" spans="1:16" ht="15" customHeight="1" x14ac:dyDescent="0.25">
      <c r="A66" s="2"/>
      <c r="C66" s="9" t="s">
        <v>13</v>
      </c>
      <c r="D66" s="11">
        <v>62.93</v>
      </c>
      <c r="E66" s="11">
        <v>7.3</v>
      </c>
      <c r="F66" s="11">
        <v>1557</v>
      </c>
      <c r="G66" s="11">
        <v>1571</v>
      </c>
      <c r="H66" s="11">
        <v>1327</v>
      </c>
      <c r="I66" s="11">
        <v>1449</v>
      </c>
      <c r="J66" s="116">
        <f t="shared" si="1"/>
        <v>1476</v>
      </c>
      <c r="K66" s="117"/>
      <c r="M66" s="8">
        <v>4</v>
      </c>
      <c r="N66" s="114">
        <v>7.9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61.24</v>
      </c>
      <c r="E67" s="11">
        <v>7.2</v>
      </c>
      <c r="F67" s="11">
        <v>522</v>
      </c>
      <c r="G67" s="11">
        <v>545</v>
      </c>
      <c r="H67" s="11">
        <v>574</v>
      </c>
      <c r="I67" s="11">
        <v>556</v>
      </c>
      <c r="J67" s="116">
        <f t="shared" si="1"/>
        <v>549.25</v>
      </c>
      <c r="K67" s="117"/>
      <c r="M67" s="8">
        <v>5</v>
      </c>
      <c r="N67" s="114">
        <v>8.9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380</v>
      </c>
      <c r="G68" s="69">
        <v>371</v>
      </c>
      <c r="H68" s="69">
        <v>402</v>
      </c>
      <c r="I68" s="69">
        <v>417</v>
      </c>
      <c r="J68" s="116">
        <f t="shared" si="1"/>
        <v>392.5</v>
      </c>
      <c r="K68" s="117"/>
      <c r="M68" s="13">
        <v>6</v>
      </c>
      <c r="N68" s="118">
        <v>8.1999999999999993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219</v>
      </c>
      <c r="G69" s="69">
        <v>218</v>
      </c>
      <c r="H69" s="69">
        <v>212</v>
      </c>
      <c r="I69" s="69">
        <v>270</v>
      </c>
      <c r="J69" s="116">
        <f t="shared" si="1"/>
        <v>229.75</v>
      </c>
      <c r="K69" s="117"/>
      <c r="P69" s="2"/>
    </row>
    <row r="70" spans="1:16" ht="15.75" thickBot="1" x14ac:dyDescent="0.3">
      <c r="A70" s="2"/>
      <c r="C70" s="15" t="s">
        <v>17</v>
      </c>
      <c r="D70" s="16">
        <v>61.46</v>
      </c>
      <c r="E70" s="16">
        <v>7</v>
      </c>
      <c r="F70" s="16">
        <v>223</v>
      </c>
      <c r="G70" s="16">
        <v>221</v>
      </c>
      <c r="H70" s="16">
        <v>216</v>
      </c>
      <c r="I70" s="16">
        <v>249</v>
      </c>
      <c r="J70" s="120">
        <f t="shared" si="1"/>
        <v>227.25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20.76</v>
      </c>
      <c r="E73" s="11">
        <v>10.1</v>
      </c>
      <c r="F73" s="23">
        <v>1598</v>
      </c>
      <c r="G73" s="17"/>
      <c r="H73" s="24" t="s">
        <v>22</v>
      </c>
      <c r="I73" s="132">
        <v>5.05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67.739999999999995</v>
      </c>
      <c r="E74" s="11"/>
      <c r="F74" s="23">
        <v>211</v>
      </c>
      <c r="G74" s="17"/>
      <c r="H74" s="28" t="s">
        <v>26</v>
      </c>
      <c r="I74" s="134">
        <v>4.82</v>
      </c>
      <c r="J74" s="134"/>
      <c r="K74" s="135"/>
      <c r="M74" s="29">
        <v>6.9</v>
      </c>
      <c r="N74" s="30">
        <v>135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66.819999999999993</v>
      </c>
      <c r="E76" s="11"/>
      <c r="F76" s="23">
        <v>208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73.2</v>
      </c>
      <c r="E77" s="11"/>
      <c r="F77" s="23">
        <v>206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75.599999999999994</v>
      </c>
      <c r="E78" s="11"/>
      <c r="F78" s="23">
        <v>1830</v>
      </c>
      <c r="G78" s="17"/>
      <c r="H78" s="122">
        <v>3</v>
      </c>
      <c r="I78" s="124">
        <v>519</v>
      </c>
      <c r="J78" s="124">
        <v>322</v>
      </c>
      <c r="K78" s="126">
        <f>((I78-J78)/I78)</f>
        <v>0.37957610789980734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76.52</v>
      </c>
      <c r="E79" s="11">
        <v>6.9</v>
      </c>
      <c r="F79" s="23">
        <v>535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521</v>
      </c>
      <c r="G80" s="17"/>
      <c r="H80" s="122">
        <v>7</v>
      </c>
      <c r="I80" s="124">
        <v>402</v>
      </c>
      <c r="J80" s="124">
        <v>209</v>
      </c>
      <c r="K80" s="126">
        <f>((I80-J80)/I80)</f>
        <v>0.48009950248756217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77.97</v>
      </c>
      <c r="E81" s="11">
        <v>6.4</v>
      </c>
      <c r="F81" s="23">
        <v>991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0.62787940379403795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975</v>
      </c>
      <c r="G82" s="17"/>
      <c r="M82" s="130" t="s">
        <v>44</v>
      </c>
      <c r="N82" s="131"/>
      <c r="O82" s="40">
        <f>(J67-J68)/J67</f>
        <v>0.28538916704597178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0.41464968152866244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1.088139281828074E-2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</v>
      </c>
      <c r="E85" s="36"/>
      <c r="F85" s="37"/>
      <c r="G85" s="49"/>
      <c r="H85" s="50" t="s">
        <v>120</v>
      </c>
      <c r="I85" s="36">
        <v>474</v>
      </c>
      <c r="J85" s="36">
        <v>281</v>
      </c>
      <c r="K85" s="37">
        <f>I85-J85</f>
        <v>193</v>
      </c>
      <c r="M85" s="141" t="s">
        <v>54</v>
      </c>
      <c r="N85" s="142"/>
      <c r="O85" s="51">
        <f>(J66-J70)/J66</f>
        <v>0.84603658536585369</v>
      </c>
      <c r="P85" s="2"/>
    </row>
    <row r="86" spans="1:16" ht="15.75" thickBot="1" x14ac:dyDescent="0.3">
      <c r="A86" s="2"/>
      <c r="B86" s="44"/>
      <c r="C86" s="48" t="s">
        <v>55</v>
      </c>
      <c r="D86" s="36">
        <v>72.599999999999994</v>
      </c>
      <c r="E86" s="36">
        <v>68.38</v>
      </c>
      <c r="F86" s="37">
        <v>94.19</v>
      </c>
      <c r="G86" s="52">
        <v>5.4</v>
      </c>
      <c r="H86" s="29" t="s">
        <v>22</v>
      </c>
      <c r="I86" s="38">
        <v>270</v>
      </c>
      <c r="J86" s="38">
        <v>158</v>
      </c>
      <c r="K86" s="37">
        <f>I86-J86</f>
        <v>112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78.75</v>
      </c>
      <c r="E87" s="36">
        <v>63.3</v>
      </c>
      <c r="F87" s="37">
        <v>80.38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76.3</v>
      </c>
      <c r="E88" s="36">
        <v>53.52</v>
      </c>
      <c r="F88" s="37">
        <v>70.150000000000006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52.6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145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146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147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148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149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1843</v>
      </c>
      <c r="G119" s="12"/>
      <c r="H119" s="12"/>
      <c r="I119" s="12"/>
      <c r="J119" s="116">
        <f>AVERAGE(F119:I119)</f>
        <v>1843</v>
      </c>
      <c r="K119" s="117"/>
      <c r="M119" s="8">
        <v>2</v>
      </c>
      <c r="N119" s="114">
        <v>8.6999999999999993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780</v>
      </c>
      <c r="G120" s="12"/>
      <c r="H120" s="12"/>
      <c r="I120" s="12"/>
      <c r="J120" s="116">
        <f t="shared" ref="J120:J125" si="2">AVERAGE(F120:I120)</f>
        <v>780</v>
      </c>
      <c r="K120" s="117"/>
      <c r="M120" s="8">
        <v>3</v>
      </c>
      <c r="N120" s="114">
        <v>8.3000000000000007</v>
      </c>
      <c r="O120" s="115"/>
      <c r="P120" s="2"/>
    </row>
    <row r="121" spans="1:16" x14ac:dyDescent="0.25">
      <c r="A121" s="2"/>
      <c r="C121" s="9" t="s">
        <v>13</v>
      </c>
      <c r="D121" s="11">
        <v>63.02</v>
      </c>
      <c r="E121" s="11">
        <v>7.1</v>
      </c>
      <c r="F121" s="11">
        <v>1440</v>
      </c>
      <c r="G121" s="11">
        <v>1166</v>
      </c>
      <c r="H121" s="11">
        <v>1137</v>
      </c>
      <c r="I121" s="11">
        <v>1322</v>
      </c>
      <c r="J121" s="116">
        <f t="shared" si="2"/>
        <v>1266.25</v>
      </c>
      <c r="K121" s="117"/>
      <c r="M121" s="8">
        <v>4</v>
      </c>
      <c r="N121" s="114">
        <v>7.8</v>
      </c>
      <c r="O121" s="115"/>
      <c r="P121" s="2"/>
    </row>
    <row r="122" spans="1:16" x14ac:dyDescent="0.25">
      <c r="A122" s="2"/>
      <c r="C122" s="9" t="s">
        <v>14</v>
      </c>
      <c r="D122" s="11">
        <v>61.44</v>
      </c>
      <c r="E122" s="11">
        <v>7.2</v>
      </c>
      <c r="F122" s="11">
        <v>579</v>
      </c>
      <c r="G122" s="11">
        <v>592</v>
      </c>
      <c r="H122" s="11">
        <v>568</v>
      </c>
      <c r="I122" s="11">
        <v>517</v>
      </c>
      <c r="J122" s="116">
        <f t="shared" si="2"/>
        <v>564</v>
      </c>
      <c r="K122" s="117"/>
      <c r="M122" s="8">
        <v>5</v>
      </c>
      <c r="N122" s="114">
        <v>8.8000000000000007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390</v>
      </c>
      <c r="G123" s="69">
        <v>404</v>
      </c>
      <c r="H123" s="69">
        <v>413</v>
      </c>
      <c r="I123" s="69">
        <v>352</v>
      </c>
      <c r="J123" s="116">
        <f t="shared" si="2"/>
        <v>389.75</v>
      </c>
      <c r="K123" s="117"/>
      <c r="M123" s="13">
        <v>6</v>
      </c>
      <c r="N123" s="118">
        <v>8.1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274</v>
      </c>
      <c r="G124" s="69">
        <v>281</v>
      </c>
      <c r="H124" s="69">
        <v>270</v>
      </c>
      <c r="I124" s="69">
        <v>243</v>
      </c>
      <c r="J124" s="116">
        <f t="shared" si="2"/>
        <v>267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59.74</v>
      </c>
      <c r="E125" s="16">
        <v>7</v>
      </c>
      <c r="F125" s="16">
        <v>260</v>
      </c>
      <c r="G125" s="16">
        <v>268</v>
      </c>
      <c r="H125" s="16">
        <v>268</v>
      </c>
      <c r="I125" s="16">
        <v>223</v>
      </c>
      <c r="J125" s="120">
        <f t="shared" si="2"/>
        <v>254.75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16.920000000000002</v>
      </c>
      <c r="E128" s="11">
        <v>10.4</v>
      </c>
      <c r="F128" s="23">
        <v>1266</v>
      </c>
      <c r="G128" s="17"/>
      <c r="H128" s="24" t="s">
        <v>22</v>
      </c>
      <c r="I128" s="132">
        <v>5.46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67.319999999999993</v>
      </c>
      <c r="E129" s="11"/>
      <c r="F129" s="23">
        <v>271</v>
      </c>
      <c r="G129" s="17"/>
      <c r="H129" s="28" t="s">
        <v>26</v>
      </c>
      <c r="I129" s="146">
        <v>4.84</v>
      </c>
      <c r="J129" s="146"/>
      <c r="K129" s="147"/>
      <c r="M129" s="29">
        <v>6.8</v>
      </c>
      <c r="N129" s="30">
        <v>89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66.459999999999994</v>
      </c>
      <c r="E131" s="11"/>
      <c r="F131" s="23">
        <v>268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73.47</v>
      </c>
      <c r="E132" s="11"/>
      <c r="F132" s="23">
        <v>265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75.08</v>
      </c>
      <c r="E133" s="11"/>
      <c r="F133" s="23">
        <v>1935</v>
      </c>
      <c r="G133" s="17"/>
      <c r="H133" s="122">
        <v>4</v>
      </c>
      <c r="I133" s="124">
        <v>511</v>
      </c>
      <c r="J133" s="124">
        <v>435</v>
      </c>
      <c r="K133" s="126">
        <f>((I133-J133)/I133)</f>
        <v>0.14872798434442269</v>
      </c>
      <c r="M133" s="13">
        <v>2</v>
      </c>
      <c r="N133" s="38">
        <v>5.7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76.41</v>
      </c>
      <c r="E134" s="11">
        <v>6.8</v>
      </c>
      <c r="F134" s="23">
        <v>545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533</v>
      </c>
      <c r="G135" s="17"/>
      <c r="H135" s="122">
        <v>9</v>
      </c>
      <c r="I135" s="124">
        <v>564</v>
      </c>
      <c r="J135" s="124">
        <v>172</v>
      </c>
      <c r="K135" s="126">
        <f>((I135-J135)/I135)</f>
        <v>0.69503546099290781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77.650000000000006</v>
      </c>
      <c r="E136" s="11">
        <v>6.3</v>
      </c>
      <c r="F136" s="23">
        <v>1019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0.55459032576505429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985</v>
      </c>
      <c r="G137" s="17"/>
      <c r="M137" s="130" t="s">
        <v>44</v>
      </c>
      <c r="N137" s="131"/>
      <c r="O137" s="40">
        <f>(J122-J123)/J122</f>
        <v>0.30895390070921985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0.31494547787042976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4.5880149812734083E-2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91.44</v>
      </c>
      <c r="E140" s="36"/>
      <c r="F140" s="37"/>
      <c r="G140" s="49"/>
      <c r="H140" s="70" t="s">
        <v>104</v>
      </c>
      <c r="I140" s="36">
        <v>584</v>
      </c>
      <c r="J140" s="36">
        <v>526</v>
      </c>
      <c r="K140" s="37">
        <f>I140-J140</f>
        <v>58</v>
      </c>
      <c r="M140" s="141" t="s">
        <v>54</v>
      </c>
      <c r="N140" s="142"/>
      <c r="O140" s="51">
        <f>(J121-J125)/J121</f>
        <v>0.79881539980256666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72.849999999999994</v>
      </c>
      <c r="E141" s="36">
        <v>68.58</v>
      </c>
      <c r="F141" s="37">
        <v>94.15</v>
      </c>
      <c r="G141" s="52">
        <v>5.0999999999999996</v>
      </c>
      <c r="H141" s="29" t="s">
        <v>105</v>
      </c>
      <c r="I141" s="38">
        <v>262</v>
      </c>
      <c r="J141" s="38">
        <v>232</v>
      </c>
      <c r="K141" s="37">
        <f>I141-J141</f>
        <v>30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79.650000000000006</v>
      </c>
      <c r="E142" s="36">
        <v>64.069999999999993</v>
      </c>
      <c r="F142" s="37">
        <v>80.45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76.3</v>
      </c>
      <c r="E143" s="36">
        <v>53.82</v>
      </c>
      <c r="F143" s="37">
        <v>70.540000000000006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53.77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150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155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151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152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153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154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156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0D1C-07F8-4567-AD7B-80E6A0C20C60}">
  <sheetPr codeName="Sheet20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1253.5</v>
      </c>
    </row>
    <row r="7" spans="1:19" x14ac:dyDescent="0.25">
      <c r="A7" s="2"/>
      <c r="C7" s="9" t="s">
        <v>11</v>
      </c>
      <c r="D7" s="10"/>
      <c r="E7" s="10"/>
      <c r="F7" s="11"/>
      <c r="G7" s="12"/>
      <c r="H7" s="12"/>
      <c r="I7" s="12"/>
      <c r="J7" s="116" t="e">
        <f>AVERAGE(F7:I7)</f>
        <v>#DIV/0!</v>
      </c>
      <c r="K7" s="117"/>
      <c r="M7" s="8">
        <v>2</v>
      </c>
      <c r="N7" s="114">
        <v>8.3000000000000007</v>
      </c>
      <c r="O7" s="115"/>
      <c r="P7" s="2"/>
      <c r="R7" s="60" t="s">
        <v>22</v>
      </c>
      <c r="S7" s="84">
        <f>AVERAGE(J10,J67,J122)</f>
        <v>577.58333333333337</v>
      </c>
    </row>
    <row r="8" spans="1:19" x14ac:dyDescent="0.25">
      <c r="A8" s="2"/>
      <c r="C8" s="9" t="s">
        <v>12</v>
      </c>
      <c r="D8" s="10"/>
      <c r="E8" s="10"/>
      <c r="F8" s="11"/>
      <c r="G8" s="12"/>
      <c r="H8" s="12"/>
      <c r="I8" s="12"/>
      <c r="J8" s="116" t="e">
        <f t="shared" ref="J8:J13" si="0">AVERAGE(F8:I8)</f>
        <v>#DIV/0!</v>
      </c>
      <c r="K8" s="117"/>
      <c r="M8" s="8">
        <v>3</v>
      </c>
      <c r="N8" s="114">
        <v>8.1</v>
      </c>
      <c r="O8" s="115"/>
      <c r="P8" s="2"/>
      <c r="R8" s="60" t="s">
        <v>26</v>
      </c>
      <c r="S8" s="85">
        <f>AVERAGE(J13,J70,J125)</f>
        <v>225.41666666666666</v>
      </c>
    </row>
    <row r="9" spans="1:19" x14ac:dyDescent="0.25">
      <c r="A9" s="2"/>
      <c r="C9" s="9" t="s">
        <v>13</v>
      </c>
      <c r="D9" s="11">
        <v>60.37</v>
      </c>
      <c r="E9" s="11">
        <v>8.1</v>
      </c>
      <c r="F9" s="11">
        <v>1322</v>
      </c>
      <c r="G9" s="11"/>
      <c r="H9" s="11"/>
      <c r="I9" s="11"/>
      <c r="J9" s="116">
        <f t="shared" si="0"/>
        <v>1322</v>
      </c>
      <c r="K9" s="117"/>
      <c r="M9" s="8">
        <v>4</v>
      </c>
      <c r="N9" s="114">
        <v>7.2</v>
      </c>
      <c r="O9" s="115"/>
      <c r="P9" s="2"/>
      <c r="R9" s="86" t="s">
        <v>591</v>
      </c>
      <c r="S9" s="87">
        <f>S6-S8</f>
        <v>1028.0833333333333</v>
      </c>
    </row>
    <row r="10" spans="1:19" x14ac:dyDescent="0.25">
      <c r="A10" s="2"/>
      <c r="C10" s="9" t="s">
        <v>14</v>
      </c>
      <c r="D10" s="11">
        <v>60.78</v>
      </c>
      <c r="E10" s="11">
        <v>7.2</v>
      </c>
      <c r="F10" s="11">
        <v>420</v>
      </c>
      <c r="G10" s="11"/>
      <c r="H10" s="11"/>
      <c r="I10" s="11"/>
      <c r="J10" s="116">
        <f t="shared" si="0"/>
        <v>420</v>
      </c>
      <c r="K10" s="117"/>
      <c r="M10" s="8">
        <v>5</v>
      </c>
      <c r="N10" s="114"/>
      <c r="O10" s="115"/>
      <c r="P10" s="2"/>
      <c r="R10" s="86" t="s">
        <v>592</v>
      </c>
      <c r="S10" s="88">
        <f>S7-S8</f>
        <v>352.16666666666674</v>
      </c>
    </row>
    <row r="11" spans="1:19" ht="15.75" thickBot="1" x14ac:dyDescent="0.3">
      <c r="A11" s="2"/>
      <c r="C11" s="9" t="s">
        <v>15</v>
      </c>
      <c r="D11" s="11"/>
      <c r="E11" s="11"/>
      <c r="F11" s="11">
        <v>289</v>
      </c>
      <c r="G11" s="69"/>
      <c r="H11" s="69"/>
      <c r="I11" s="69"/>
      <c r="J11" s="116">
        <f t="shared" si="0"/>
        <v>289</v>
      </c>
      <c r="K11" s="117"/>
      <c r="M11" s="13">
        <v>6</v>
      </c>
      <c r="N11" s="118"/>
      <c r="O11" s="119"/>
      <c r="P11" s="2"/>
      <c r="R11" s="89" t="s">
        <v>593</v>
      </c>
      <c r="S11" s="90">
        <f>S9/S6</f>
        <v>0.8201701901342906</v>
      </c>
    </row>
    <row r="12" spans="1:19" x14ac:dyDescent="0.25">
      <c r="A12" s="2"/>
      <c r="C12" s="9" t="s">
        <v>16</v>
      </c>
      <c r="D12" s="11"/>
      <c r="E12" s="11"/>
      <c r="F12" s="11">
        <v>208</v>
      </c>
      <c r="G12" s="69"/>
      <c r="H12" s="69"/>
      <c r="I12" s="69"/>
      <c r="J12" s="116">
        <f t="shared" si="0"/>
        <v>208</v>
      </c>
      <c r="K12" s="117"/>
      <c r="P12" s="2"/>
      <c r="R12" s="89" t="s">
        <v>594</v>
      </c>
      <c r="S12" s="91">
        <f>S10/S7</f>
        <v>0.60972442648968417</v>
      </c>
    </row>
    <row r="13" spans="1:19" ht="15.75" thickBot="1" x14ac:dyDescent="0.3">
      <c r="A13" s="2"/>
      <c r="C13" s="15" t="s">
        <v>17</v>
      </c>
      <c r="D13" s="16">
        <v>61.17</v>
      </c>
      <c r="E13" s="16">
        <v>7.4</v>
      </c>
      <c r="F13" s="16">
        <v>212</v>
      </c>
      <c r="G13" s="16"/>
      <c r="H13" s="16"/>
      <c r="I13" s="16"/>
      <c r="J13" s="120">
        <f t="shared" si="0"/>
        <v>212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36.01</v>
      </c>
      <c r="E16" s="11">
        <v>9.8000000000000007</v>
      </c>
      <c r="F16" s="23">
        <v>1580</v>
      </c>
      <c r="G16" s="17"/>
      <c r="H16" s="24" t="s">
        <v>22</v>
      </c>
      <c r="I16" s="132">
        <v>4.82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68.06</v>
      </c>
      <c r="E17" s="11"/>
      <c r="F17" s="23">
        <v>220</v>
      </c>
      <c r="G17" s="17"/>
      <c r="H17" s="28" t="s">
        <v>26</v>
      </c>
      <c r="I17" s="134">
        <v>4.5999999999999996</v>
      </c>
      <c r="J17" s="134"/>
      <c r="K17" s="135"/>
      <c r="M17" s="29">
        <v>6.9</v>
      </c>
      <c r="N17" s="30">
        <v>130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66.34</v>
      </c>
      <c r="E19" s="11"/>
      <c r="F19" s="23">
        <v>216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70.91</v>
      </c>
      <c r="E20" s="11"/>
      <c r="F20" s="23">
        <v>217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5.5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/>
      <c r="E21" s="11"/>
      <c r="F21" s="23"/>
      <c r="G21" s="17"/>
      <c r="H21" s="122"/>
      <c r="I21" s="124"/>
      <c r="J21" s="124"/>
      <c r="K21" s="126" t="e">
        <f>((I21-J21)/I21)</f>
        <v>#DIV/0!</v>
      </c>
      <c r="M21" s="13">
        <v>2</v>
      </c>
      <c r="N21" s="38">
        <v>5.7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75.599999999999994</v>
      </c>
      <c r="E22" s="11">
        <v>6.7</v>
      </c>
      <c r="F22" s="23">
        <v>560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541</v>
      </c>
      <c r="G23" s="17"/>
      <c r="H23" s="122">
        <v>12</v>
      </c>
      <c r="I23" s="124">
        <v>363</v>
      </c>
      <c r="J23" s="124">
        <v>229</v>
      </c>
      <c r="K23" s="126">
        <f>((I23-J23)/I23)</f>
        <v>0.36914600550964188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76.86</v>
      </c>
      <c r="E24" s="11">
        <v>6.2</v>
      </c>
      <c r="F24" s="23">
        <v>1010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0.68229954614220878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996</v>
      </c>
      <c r="G25" s="17"/>
      <c r="M25" s="130" t="s">
        <v>44</v>
      </c>
      <c r="N25" s="131"/>
      <c r="O25" s="40">
        <f>(J10-J11)/J10</f>
        <v>0.31190476190476191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0.28027681660899656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-1.9230769230769232E-2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/>
      <c r="E28" s="36"/>
      <c r="F28" s="37"/>
      <c r="G28" s="49"/>
      <c r="H28" s="50" t="s">
        <v>120</v>
      </c>
      <c r="I28" s="36">
        <v>320</v>
      </c>
      <c r="J28" s="36">
        <v>258</v>
      </c>
      <c r="K28" s="37">
        <f>I28-J28</f>
        <v>62</v>
      </c>
      <c r="M28" s="141" t="s">
        <v>54</v>
      </c>
      <c r="N28" s="142"/>
      <c r="O28" s="51">
        <f>(J9-J13)/J9</f>
        <v>0.83963691376701965</v>
      </c>
      <c r="P28" s="2"/>
    </row>
    <row r="29" spans="1:16" ht="15.75" thickBot="1" x14ac:dyDescent="0.3">
      <c r="A29" s="2"/>
      <c r="B29" s="44"/>
      <c r="C29" s="48" t="s">
        <v>55</v>
      </c>
      <c r="D29" s="36"/>
      <c r="E29" s="36"/>
      <c r="F29" s="37"/>
      <c r="G29" s="52"/>
      <c r="H29" s="29" t="s">
        <v>26</v>
      </c>
      <c r="I29" s="38">
        <v>222</v>
      </c>
      <c r="J29" s="38">
        <v>159</v>
      </c>
      <c r="K29" s="37">
        <f>I29-J29</f>
        <v>63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/>
      <c r="E30" s="36"/>
      <c r="F30" s="37"/>
      <c r="P30" s="2"/>
    </row>
    <row r="31" spans="1:16" ht="15" customHeight="1" x14ac:dyDescent="0.25">
      <c r="A31" s="2"/>
      <c r="B31" s="44"/>
      <c r="C31" s="48" t="s">
        <v>57</v>
      </c>
      <c r="D31" s="36"/>
      <c r="E31" s="36"/>
      <c r="F31" s="37"/>
      <c r="P31" s="2"/>
    </row>
    <row r="32" spans="1:16" ht="15.75" customHeight="1" thickBot="1" x14ac:dyDescent="0.3">
      <c r="A32" s="2"/>
      <c r="B32" s="44"/>
      <c r="C32" s="54" t="s">
        <v>58</v>
      </c>
      <c r="D32" s="55"/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/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157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158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159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160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1755</v>
      </c>
      <c r="G64" s="12"/>
      <c r="H64" s="12"/>
      <c r="I64" s="12"/>
      <c r="J64" s="116">
        <f>AVERAGE(F64:I64)</f>
        <v>1755</v>
      </c>
      <c r="K64" s="117"/>
      <c r="M64" s="8">
        <v>2</v>
      </c>
      <c r="N64" s="114">
        <v>8.1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720</v>
      </c>
      <c r="G65" s="12"/>
      <c r="H65" s="12"/>
      <c r="I65" s="12"/>
      <c r="J65" s="116">
        <f t="shared" ref="J65:J70" si="1">AVERAGE(F65:I65)</f>
        <v>720</v>
      </c>
      <c r="K65" s="117"/>
      <c r="M65" s="8">
        <v>3</v>
      </c>
      <c r="N65" s="114">
        <v>7.9</v>
      </c>
      <c r="O65" s="115"/>
      <c r="P65" s="2"/>
    </row>
    <row r="66" spans="1:16" ht="15" customHeight="1" x14ac:dyDescent="0.25">
      <c r="A66" s="2"/>
      <c r="C66" s="9" t="s">
        <v>13</v>
      </c>
      <c r="D66" s="11">
        <v>57.55</v>
      </c>
      <c r="E66" s="11">
        <v>7.1</v>
      </c>
      <c r="F66" s="11">
        <v>1347</v>
      </c>
      <c r="G66" s="11">
        <v>1365</v>
      </c>
      <c r="H66" s="11">
        <v>1203</v>
      </c>
      <c r="I66" s="11">
        <v>1151</v>
      </c>
      <c r="J66" s="116">
        <f t="shared" si="1"/>
        <v>1266.5</v>
      </c>
      <c r="K66" s="117"/>
      <c r="M66" s="8">
        <v>4</v>
      </c>
      <c r="N66" s="114">
        <v>6.7</v>
      </c>
      <c r="O66" s="115"/>
      <c r="P66" s="2"/>
    </row>
    <row r="67" spans="1:16" ht="15" customHeight="1" x14ac:dyDescent="0.25">
      <c r="A67" s="2"/>
      <c r="C67" s="9" t="s">
        <v>14</v>
      </c>
      <c r="D67" s="11">
        <v>55.49</v>
      </c>
      <c r="E67" s="11">
        <v>7</v>
      </c>
      <c r="F67" s="11">
        <v>604</v>
      </c>
      <c r="G67" s="11">
        <v>620</v>
      </c>
      <c r="H67" s="11">
        <v>616</v>
      </c>
      <c r="I67" s="11">
        <v>761</v>
      </c>
      <c r="J67" s="116">
        <f t="shared" si="1"/>
        <v>650.25</v>
      </c>
      <c r="K67" s="117"/>
      <c r="M67" s="8">
        <v>5</v>
      </c>
      <c r="N67" s="114">
        <v>8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416</v>
      </c>
      <c r="G68" s="69">
        <v>429</v>
      </c>
      <c r="H68" s="69">
        <v>434</v>
      </c>
      <c r="I68" s="69">
        <v>453</v>
      </c>
      <c r="J68" s="116">
        <f t="shared" si="1"/>
        <v>433</v>
      </c>
      <c r="K68" s="117"/>
      <c r="M68" s="13">
        <v>6</v>
      </c>
      <c r="N68" s="118">
        <v>7.3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195</v>
      </c>
      <c r="G69" s="69">
        <v>198</v>
      </c>
      <c r="H69" s="69">
        <v>214</v>
      </c>
      <c r="I69" s="69">
        <v>233</v>
      </c>
      <c r="J69" s="116">
        <f t="shared" si="1"/>
        <v>210</v>
      </c>
      <c r="K69" s="117"/>
      <c r="P69" s="2"/>
    </row>
    <row r="70" spans="1:16" ht="15.75" thickBot="1" x14ac:dyDescent="0.3">
      <c r="A70" s="2"/>
      <c r="C70" s="15" t="s">
        <v>17</v>
      </c>
      <c r="D70" s="16">
        <v>59.18</v>
      </c>
      <c r="E70" s="16">
        <v>7</v>
      </c>
      <c r="F70" s="16">
        <v>199</v>
      </c>
      <c r="G70" s="16">
        <v>202</v>
      </c>
      <c r="H70" s="16">
        <v>220</v>
      </c>
      <c r="I70" s="16">
        <v>236</v>
      </c>
      <c r="J70" s="120">
        <f t="shared" si="1"/>
        <v>214.25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22.72</v>
      </c>
      <c r="E73" s="11">
        <v>8.5</v>
      </c>
      <c r="F73" s="23">
        <v>1490</v>
      </c>
      <c r="G73" s="17"/>
      <c r="H73" s="24" t="s">
        <v>22</v>
      </c>
      <c r="I73" s="132">
        <v>5.16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66.290000000000006</v>
      </c>
      <c r="E74" s="11"/>
      <c r="F74" s="23">
        <v>208</v>
      </c>
      <c r="G74" s="17"/>
      <c r="H74" s="28" t="s">
        <v>26</v>
      </c>
      <c r="I74" s="134">
        <v>4.82</v>
      </c>
      <c r="J74" s="134"/>
      <c r="K74" s="135"/>
      <c r="M74" s="29">
        <v>7</v>
      </c>
      <c r="N74" s="30">
        <v>137</v>
      </c>
      <c r="O74" s="31">
        <v>0.02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62.95</v>
      </c>
      <c r="E76" s="11"/>
      <c r="F76" s="23">
        <v>204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74.53</v>
      </c>
      <c r="E77" s="11"/>
      <c r="F77" s="23">
        <v>203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71.790000000000006</v>
      </c>
      <c r="E78" s="11"/>
      <c r="F78" s="23">
        <v>1835</v>
      </c>
      <c r="G78" s="17"/>
      <c r="H78" s="122">
        <v>11</v>
      </c>
      <c r="I78" s="124">
        <v>434</v>
      </c>
      <c r="J78" s="124">
        <v>204</v>
      </c>
      <c r="K78" s="126">
        <f>((I78-J78)/I78)</f>
        <v>0.52995391705069128</v>
      </c>
      <c r="M78" s="13">
        <v>2</v>
      </c>
      <c r="N78" s="38">
        <v>5.9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70.510000000000005</v>
      </c>
      <c r="E79" s="11">
        <v>6.9</v>
      </c>
      <c r="F79" s="23">
        <v>505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491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76.25</v>
      </c>
      <c r="E81" s="11">
        <v>6.1</v>
      </c>
      <c r="F81" s="23">
        <v>1015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0.48657718120805371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998</v>
      </c>
      <c r="G82" s="17"/>
      <c r="M82" s="130" t="s">
        <v>44</v>
      </c>
      <c r="N82" s="131"/>
      <c r="O82" s="40">
        <f>(J67-J68)/J67</f>
        <v>0.33410226835832374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0.51501154734411081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-2.0238095238095239E-2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91.15</v>
      </c>
      <c r="E85" s="36"/>
      <c r="F85" s="37"/>
      <c r="G85" s="49"/>
      <c r="H85" s="50" t="s">
        <v>120</v>
      </c>
      <c r="I85" s="36">
        <v>480</v>
      </c>
      <c r="J85" s="36">
        <v>289</v>
      </c>
      <c r="K85" s="37">
        <f>I85-J85</f>
        <v>191</v>
      </c>
      <c r="M85" s="141" t="s">
        <v>54</v>
      </c>
      <c r="N85" s="142"/>
      <c r="O85" s="51">
        <f>(J66-J70)/J66</f>
        <v>0.83083300434267671</v>
      </c>
      <c r="P85" s="2"/>
    </row>
    <row r="86" spans="1:16" ht="15.75" thickBot="1" x14ac:dyDescent="0.3">
      <c r="A86" s="2"/>
      <c r="B86" s="44"/>
      <c r="C86" s="48" t="s">
        <v>55</v>
      </c>
      <c r="D86" s="36">
        <v>72.400000000000006</v>
      </c>
      <c r="E86" s="36">
        <v>67.97</v>
      </c>
      <c r="F86" s="37">
        <v>93.88</v>
      </c>
      <c r="G86" s="52">
        <v>5.0999999999999996</v>
      </c>
      <c r="H86" s="29" t="s">
        <v>26</v>
      </c>
      <c r="I86" s="38">
        <v>367</v>
      </c>
      <c r="J86" s="38">
        <v>149</v>
      </c>
      <c r="K86" s="37">
        <f>I86-J86</f>
        <v>218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77.95</v>
      </c>
      <c r="E87" s="36">
        <v>62.9</v>
      </c>
      <c r="F87" s="37">
        <v>80.69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76.900000000000006</v>
      </c>
      <c r="E88" s="36">
        <v>54.1</v>
      </c>
      <c r="F88" s="37">
        <v>70.349999999999994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52.4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91.1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161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162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163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164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165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1821</v>
      </c>
      <c r="G119" s="12"/>
      <c r="H119" s="12"/>
      <c r="I119" s="12"/>
      <c r="J119" s="116">
        <f>AVERAGE(F119:I119)</f>
        <v>1821</v>
      </c>
      <c r="K119" s="117"/>
      <c r="M119" s="8">
        <v>2</v>
      </c>
      <c r="N119" s="114">
        <v>8.1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605</v>
      </c>
      <c r="G120" s="12"/>
      <c r="H120" s="12"/>
      <c r="I120" s="12"/>
      <c r="J120" s="116">
        <f t="shared" ref="J120:J125" si="2">AVERAGE(F120:I120)</f>
        <v>605</v>
      </c>
      <c r="K120" s="117"/>
      <c r="M120" s="8">
        <v>3</v>
      </c>
      <c r="N120" s="114">
        <v>8</v>
      </c>
      <c r="O120" s="115"/>
      <c r="P120" s="2"/>
    </row>
    <row r="121" spans="1:16" x14ac:dyDescent="0.25">
      <c r="A121" s="2"/>
      <c r="C121" s="9" t="s">
        <v>13</v>
      </c>
      <c r="D121" s="11">
        <v>57.52</v>
      </c>
      <c r="E121" s="11">
        <v>6.2</v>
      </c>
      <c r="F121" s="11">
        <v>1104</v>
      </c>
      <c r="G121" s="11">
        <v>1277</v>
      </c>
      <c r="H121" s="11">
        <v>1206</v>
      </c>
      <c r="I121" s="11">
        <v>1101</v>
      </c>
      <c r="J121" s="116">
        <f t="shared" si="2"/>
        <v>1172</v>
      </c>
      <c r="K121" s="117"/>
      <c r="M121" s="8">
        <v>4</v>
      </c>
      <c r="N121" s="114">
        <v>6.7</v>
      </c>
      <c r="O121" s="115"/>
      <c r="P121" s="2"/>
    </row>
    <row r="122" spans="1:16" x14ac:dyDescent="0.25">
      <c r="A122" s="2"/>
      <c r="C122" s="9" t="s">
        <v>14</v>
      </c>
      <c r="D122" s="11">
        <v>59.84</v>
      </c>
      <c r="E122" s="11">
        <v>7</v>
      </c>
      <c r="F122" s="11">
        <v>739</v>
      </c>
      <c r="G122" s="11">
        <v>719</v>
      </c>
      <c r="H122" s="11">
        <v>655</v>
      </c>
      <c r="I122" s="11">
        <v>537</v>
      </c>
      <c r="J122" s="116">
        <f t="shared" si="2"/>
        <v>662.5</v>
      </c>
      <c r="K122" s="117"/>
      <c r="M122" s="8">
        <v>5</v>
      </c>
      <c r="N122" s="114">
        <v>8.3000000000000007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470</v>
      </c>
      <c r="G123" s="69">
        <v>493</v>
      </c>
      <c r="H123" s="69">
        <v>469</v>
      </c>
      <c r="I123" s="69">
        <v>422</v>
      </c>
      <c r="J123" s="116">
        <f t="shared" si="2"/>
        <v>463.5</v>
      </c>
      <c r="K123" s="117"/>
      <c r="M123" s="13">
        <v>6</v>
      </c>
      <c r="N123" s="118">
        <v>6.9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248</v>
      </c>
      <c r="G124" s="69">
        <v>260</v>
      </c>
      <c r="H124" s="69">
        <v>251</v>
      </c>
      <c r="I124" s="69">
        <v>236</v>
      </c>
      <c r="J124" s="116">
        <f t="shared" si="2"/>
        <v>248.75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59.37</v>
      </c>
      <c r="E125" s="16">
        <v>7</v>
      </c>
      <c r="F125" s="16">
        <v>248</v>
      </c>
      <c r="G125" s="16">
        <v>256</v>
      </c>
      <c r="H125" s="16">
        <v>254</v>
      </c>
      <c r="I125" s="16">
        <v>242</v>
      </c>
      <c r="J125" s="120">
        <f t="shared" si="2"/>
        <v>250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11.63</v>
      </c>
      <c r="E128" s="11">
        <v>7.2</v>
      </c>
      <c r="F128" s="23">
        <v>1253</v>
      </c>
      <c r="G128" s="17"/>
      <c r="H128" s="24" t="s">
        <v>22</v>
      </c>
      <c r="I128" s="132">
        <v>6.32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65.83</v>
      </c>
      <c r="E129" s="11"/>
      <c r="F129" s="23">
        <v>277</v>
      </c>
      <c r="G129" s="17"/>
      <c r="H129" s="28" t="s">
        <v>26</v>
      </c>
      <c r="I129" s="134">
        <v>5.87</v>
      </c>
      <c r="J129" s="134"/>
      <c r="K129" s="135"/>
      <c r="M129" s="29">
        <v>6.8</v>
      </c>
      <c r="N129" s="30">
        <v>85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60.3</v>
      </c>
      <c r="E131" s="11"/>
      <c r="F131" s="23">
        <v>256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72.349999999999994</v>
      </c>
      <c r="E132" s="11"/>
      <c r="F132" s="23">
        <v>249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77.52</v>
      </c>
      <c r="E133" s="11"/>
      <c r="F133" s="23">
        <v>1856</v>
      </c>
      <c r="G133" s="17"/>
      <c r="H133" s="122">
        <v>8</v>
      </c>
      <c r="I133" s="124">
        <v>496</v>
      </c>
      <c r="J133" s="124">
        <v>344</v>
      </c>
      <c r="K133" s="126">
        <f>((I133-J133)/I133)</f>
        <v>0.30645161290322581</v>
      </c>
      <c r="M133" s="13">
        <v>2</v>
      </c>
      <c r="N133" s="38">
        <v>5.5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78.31</v>
      </c>
      <c r="E134" s="11">
        <v>6.5</v>
      </c>
      <c r="F134" s="23">
        <v>525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569</v>
      </c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73.38</v>
      </c>
      <c r="E136" s="11">
        <v>6.3</v>
      </c>
      <c r="F136" s="23">
        <v>1036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0.43472696245733788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1128</v>
      </c>
      <c r="G137" s="17"/>
      <c r="M137" s="130" t="s">
        <v>44</v>
      </c>
      <c r="N137" s="131"/>
      <c r="O137" s="40">
        <f>(J122-J123)/J122</f>
        <v>0.30037735849056602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0.4633225458468177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-5.0251256281407036E-3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91.75</v>
      </c>
      <c r="E140" s="36"/>
      <c r="F140" s="37"/>
      <c r="G140" s="49"/>
      <c r="H140" s="50" t="s">
        <v>22</v>
      </c>
      <c r="I140" s="36">
        <v>422</v>
      </c>
      <c r="J140" s="36">
        <v>364</v>
      </c>
      <c r="K140" s="37">
        <f>I140-J140</f>
        <v>58</v>
      </c>
      <c r="M140" s="141" t="s">
        <v>54</v>
      </c>
      <c r="N140" s="142"/>
      <c r="O140" s="51">
        <f>(J121-J125)/J121</f>
        <v>0.78668941979522189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73.2</v>
      </c>
      <c r="E141" s="36">
        <v>69.19</v>
      </c>
      <c r="F141" s="37">
        <v>94.52</v>
      </c>
      <c r="G141" s="52">
        <v>5.3</v>
      </c>
      <c r="H141" s="29" t="s">
        <v>26</v>
      </c>
      <c r="I141" s="38">
        <v>251</v>
      </c>
      <c r="J141" s="38">
        <v>232</v>
      </c>
      <c r="K141" s="37">
        <f>I141-J141</f>
        <v>19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78.150000000000006</v>
      </c>
      <c r="E142" s="36">
        <v>62.89</v>
      </c>
      <c r="F142" s="37">
        <v>80.47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77.849999999999994</v>
      </c>
      <c r="E143" s="36">
        <v>54.12</v>
      </c>
      <c r="F143" s="37">
        <v>69.52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54.1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166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168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169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170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167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90E4-0859-41A8-84A7-4027CC5CF615}">
  <sheetPr codeName="Sheet21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1135.3333333333333</v>
      </c>
    </row>
    <row r="7" spans="1:19" x14ac:dyDescent="0.25">
      <c r="A7" s="2"/>
      <c r="C7" s="9" t="s">
        <v>11</v>
      </c>
      <c r="D7" s="10"/>
      <c r="E7" s="10"/>
      <c r="F7" s="11">
        <v>1855</v>
      </c>
      <c r="G7" s="12"/>
      <c r="H7" s="12"/>
      <c r="I7" s="12"/>
      <c r="J7" s="116">
        <f>AVERAGE(F7:I7)</f>
        <v>1855</v>
      </c>
      <c r="K7" s="117"/>
      <c r="M7" s="8">
        <v>2</v>
      </c>
      <c r="N7" s="114">
        <v>8.1</v>
      </c>
      <c r="O7" s="115"/>
      <c r="P7" s="2"/>
      <c r="R7" s="60" t="s">
        <v>22</v>
      </c>
      <c r="S7" s="84">
        <f>AVERAGE(J10,J67,J122)</f>
        <v>547.5</v>
      </c>
    </row>
    <row r="8" spans="1:19" x14ac:dyDescent="0.25">
      <c r="A8" s="2"/>
      <c r="C8" s="9" t="s">
        <v>12</v>
      </c>
      <c r="D8" s="10"/>
      <c r="E8" s="10"/>
      <c r="F8" s="11">
        <v>637</v>
      </c>
      <c r="G8" s="12"/>
      <c r="H8" s="12"/>
      <c r="I8" s="12"/>
      <c r="J8" s="116">
        <f t="shared" ref="J8:J13" si="0">AVERAGE(F8:I8)</f>
        <v>637</v>
      </c>
      <c r="K8" s="117"/>
      <c r="M8" s="8">
        <v>3</v>
      </c>
      <c r="N8" s="114">
        <v>7.9</v>
      </c>
      <c r="O8" s="115"/>
      <c r="P8" s="2"/>
      <c r="R8" s="60" t="s">
        <v>26</v>
      </c>
      <c r="S8" s="85">
        <f>AVERAGE(J13,J70,J125)</f>
        <v>217.58333333333334</v>
      </c>
    </row>
    <row r="9" spans="1:19" x14ac:dyDescent="0.25">
      <c r="A9" s="2"/>
      <c r="C9" s="9" t="s">
        <v>13</v>
      </c>
      <c r="D9" s="11">
        <v>62.24</v>
      </c>
      <c r="E9" s="11">
        <v>6.1</v>
      </c>
      <c r="F9" s="11">
        <v>1132</v>
      </c>
      <c r="G9" s="11">
        <v>1166</v>
      </c>
      <c r="H9" s="11">
        <v>1164</v>
      </c>
      <c r="I9" s="11">
        <v>1135</v>
      </c>
      <c r="J9" s="116">
        <f t="shared" si="0"/>
        <v>1149.25</v>
      </c>
      <c r="K9" s="117"/>
      <c r="M9" s="8">
        <v>4</v>
      </c>
      <c r="N9" s="114">
        <v>6.8</v>
      </c>
      <c r="O9" s="115"/>
      <c r="P9" s="2"/>
      <c r="R9" s="86" t="s">
        <v>591</v>
      </c>
      <c r="S9" s="87">
        <f>S6-S8</f>
        <v>917.74999999999989</v>
      </c>
    </row>
    <row r="10" spans="1:19" x14ac:dyDescent="0.25">
      <c r="A10" s="2"/>
      <c r="C10" s="9" t="s">
        <v>14</v>
      </c>
      <c r="D10" s="11">
        <v>57.23</v>
      </c>
      <c r="E10" s="11">
        <v>7</v>
      </c>
      <c r="F10" s="11">
        <v>531</v>
      </c>
      <c r="G10" s="11">
        <v>509</v>
      </c>
      <c r="H10" s="11">
        <v>518</v>
      </c>
      <c r="I10" s="11">
        <v>537</v>
      </c>
      <c r="J10" s="116">
        <f t="shared" si="0"/>
        <v>523.75</v>
      </c>
      <c r="K10" s="117"/>
      <c r="M10" s="8">
        <v>5</v>
      </c>
      <c r="N10" s="114">
        <v>7.2</v>
      </c>
      <c r="O10" s="115"/>
      <c r="P10" s="2"/>
      <c r="R10" s="86" t="s">
        <v>592</v>
      </c>
      <c r="S10" s="88">
        <f>S7-S8</f>
        <v>329.91666666666663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391</v>
      </c>
      <c r="G11" s="69">
        <v>322</v>
      </c>
      <c r="H11" s="69">
        <v>356</v>
      </c>
      <c r="I11" s="69">
        <v>404</v>
      </c>
      <c r="J11" s="116">
        <f t="shared" si="0"/>
        <v>368.25</v>
      </c>
      <c r="K11" s="117"/>
      <c r="M11" s="13">
        <v>6</v>
      </c>
      <c r="N11" s="118">
        <v>7</v>
      </c>
      <c r="O11" s="119"/>
      <c r="P11" s="2"/>
      <c r="R11" s="89" t="s">
        <v>593</v>
      </c>
      <c r="S11" s="90">
        <f>S9/S6</f>
        <v>0.80835290663534931</v>
      </c>
    </row>
    <row r="12" spans="1:19" x14ac:dyDescent="0.25">
      <c r="A12" s="2"/>
      <c r="C12" s="9" t="s">
        <v>16</v>
      </c>
      <c r="D12" s="11"/>
      <c r="E12" s="11"/>
      <c r="F12" s="11">
        <v>227</v>
      </c>
      <c r="G12" s="69">
        <v>212</v>
      </c>
      <c r="H12" s="69">
        <v>206</v>
      </c>
      <c r="I12" s="69">
        <v>205</v>
      </c>
      <c r="J12" s="116">
        <f t="shared" si="0"/>
        <v>212.5</v>
      </c>
      <c r="K12" s="117"/>
      <c r="P12" s="2"/>
      <c r="R12" s="89" t="s">
        <v>594</v>
      </c>
      <c r="S12" s="91">
        <f>S10/S7</f>
        <v>0.60258751902587515</v>
      </c>
    </row>
    <row r="13" spans="1:19" ht="15.75" thickBot="1" x14ac:dyDescent="0.3">
      <c r="A13" s="2"/>
      <c r="C13" s="15" t="s">
        <v>17</v>
      </c>
      <c r="D13" s="16">
        <v>55.07</v>
      </c>
      <c r="E13" s="16">
        <v>6.9</v>
      </c>
      <c r="F13" s="16">
        <v>216</v>
      </c>
      <c r="G13" s="16">
        <v>207</v>
      </c>
      <c r="H13" s="16">
        <v>204</v>
      </c>
      <c r="I13" s="16">
        <v>201</v>
      </c>
      <c r="J13" s="120">
        <f t="shared" si="0"/>
        <v>207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8.31</v>
      </c>
      <c r="E16" s="11">
        <v>6.6</v>
      </c>
      <c r="F16" s="23">
        <v>1786</v>
      </c>
      <c r="G16" s="17"/>
      <c r="H16" s="24" t="s">
        <v>22</v>
      </c>
      <c r="I16" s="132">
        <v>5.12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64.45</v>
      </c>
      <c r="E17" s="11"/>
      <c r="F17" s="23">
        <v>226</v>
      </c>
      <c r="G17" s="17"/>
      <c r="H17" s="28" t="s">
        <v>26</v>
      </c>
      <c r="I17" s="134">
        <v>4.91</v>
      </c>
      <c r="J17" s="134"/>
      <c r="K17" s="135"/>
      <c r="M17" s="29">
        <v>6.8</v>
      </c>
      <c r="N17" s="30">
        <v>65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66.48</v>
      </c>
      <c r="E19" s="11"/>
      <c r="F19" s="23">
        <v>223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70.61</v>
      </c>
      <c r="E20" s="11"/>
      <c r="F20" s="23">
        <v>221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78.48</v>
      </c>
      <c r="E21" s="11"/>
      <c r="F21" s="23">
        <v>1852</v>
      </c>
      <c r="G21" s="17"/>
      <c r="H21" s="122">
        <v>4</v>
      </c>
      <c r="I21" s="124">
        <v>520</v>
      </c>
      <c r="J21" s="124">
        <v>438</v>
      </c>
      <c r="K21" s="126">
        <f>((I21-J21)/I21)</f>
        <v>0.15769230769230769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78.11</v>
      </c>
      <c r="E22" s="11">
        <v>6.4</v>
      </c>
      <c r="F22" s="23">
        <v>551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536</v>
      </c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74.52</v>
      </c>
      <c r="E24" s="11">
        <v>6.2</v>
      </c>
      <c r="F24" s="23">
        <v>1147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0.54426800087013272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1102</v>
      </c>
      <c r="G25" s="17"/>
      <c r="M25" s="130" t="s">
        <v>44</v>
      </c>
      <c r="N25" s="131"/>
      <c r="O25" s="40">
        <f>(J10-J11)/J10</f>
        <v>0.29689737470167066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0.42294636795655127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2.5882352941176471E-2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91.22</v>
      </c>
      <c r="E28" s="36"/>
      <c r="F28" s="37"/>
      <c r="G28" s="49"/>
      <c r="H28" s="50" t="s">
        <v>104</v>
      </c>
      <c r="I28" s="36">
        <v>542</v>
      </c>
      <c r="J28" s="36">
        <v>498</v>
      </c>
      <c r="K28" s="37">
        <f>I28-J28</f>
        <v>44</v>
      </c>
      <c r="M28" s="141" t="s">
        <v>54</v>
      </c>
      <c r="N28" s="142"/>
      <c r="O28" s="51">
        <f>(J9-J13)/J9</f>
        <v>0.81988253208614315</v>
      </c>
      <c r="P28" s="2"/>
    </row>
    <row r="29" spans="1:16" ht="15.75" thickBot="1" x14ac:dyDescent="0.3">
      <c r="A29" s="2"/>
      <c r="B29" s="44"/>
      <c r="C29" s="48" t="s">
        <v>55</v>
      </c>
      <c r="D29" s="36">
        <v>72.650000000000006</v>
      </c>
      <c r="E29" s="36">
        <v>68.540000000000006</v>
      </c>
      <c r="F29" s="37">
        <v>94.35</v>
      </c>
      <c r="G29" s="52">
        <v>5.0999999999999996</v>
      </c>
      <c r="H29" s="29" t="s">
        <v>105</v>
      </c>
      <c r="I29" s="38">
        <v>228</v>
      </c>
      <c r="J29" s="38">
        <v>197</v>
      </c>
      <c r="K29" s="37">
        <f>I29-J29</f>
        <v>31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79.400000000000006</v>
      </c>
      <c r="E30" s="36">
        <v>64.7</v>
      </c>
      <c r="F30" s="37">
        <v>81.489999999999995</v>
      </c>
      <c r="P30" s="2"/>
    </row>
    <row r="31" spans="1:16" ht="15" customHeight="1" x14ac:dyDescent="0.25">
      <c r="A31" s="2"/>
      <c r="B31" s="44"/>
      <c r="C31" s="48" t="s">
        <v>57</v>
      </c>
      <c r="D31" s="36">
        <v>79.400000000000006</v>
      </c>
      <c r="E31" s="36">
        <v>51.97</v>
      </c>
      <c r="F31" s="37">
        <v>65.45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53.71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91.48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171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172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173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174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175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176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177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 t="s">
        <v>178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 t="s">
        <v>179</v>
      </c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 t="s">
        <v>180</v>
      </c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1827</v>
      </c>
      <c r="G64" s="12"/>
      <c r="H64" s="12"/>
      <c r="I64" s="12"/>
      <c r="J64" s="116">
        <f>AVERAGE(F64:I64)</f>
        <v>1827</v>
      </c>
      <c r="K64" s="117"/>
      <c r="M64" s="8">
        <v>2</v>
      </c>
      <c r="N64" s="114">
        <v>8.1999999999999993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654</v>
      </c>
      <c r="G65" s="12"/>
      <c r="H65" s="12"/>
      <c r="I65" s="12"/>
      <c r="J65" s="116">
        <f t="shared" ref="J65:J70" si="1">AVERAGE(F65:I65)</f>
        <v>654</v>
      </c>
      <c r="K65" s="117"/>
      <c r="M65" s="8">
        <v>3</v>
      </c>
      <c r="N65" s="114">
        <v>8</v>
      </c>
      <c r="O65" s="115"/>
      <c r="P65" s="2"/>
    </row>
    <row r="66" spans="1:16" ht="15" customHeight="1" x14ac:dyDescent="0.25">
      <c r="A66" s="2"/>
      <c r="C66" s="9" t="s">
        <v>13</v>
      </c>
      <c r="D66" s="11">
        <v>63.3</v>
      </c>
      <c r="E66" s="11">
        <v>5.9</v>
      </c>
      <c r="F66" s="11">
        <v>1122</v>
      </c>
      <c r="G66" s="11">
        <v>1004</v>
      </c>
      <c r="H66" s="11"/>
      <c r="I66" s="11"/>
      <c r="J66" s="116">
        <f t="shared" si="1"/>
        <v>1063</v>
      </c>
      <c r="K66" s="117"/>
      <c r="M66" s="8">
        <v>4</v>
      </c>
      <c r="N66" s="114">
        <v>8.1999999999999993</v>
      </c>
      <c r="O66" s="115"/>
      <c r="P66" s="2"/>
    </row>
    <row r="67" spans="1:16" ht="15" customHeight="1" x14ac:dyDescent="0.25">
      <c r="A67" s="2"/>
      <c r="C67" s="9" t="s">
        <v>14</v>
      </c>
      <c r="D67" s="11">
        <v>60.44</v>
      </c>
      <c r="E67" s="11">
        <v>7.2</v>
      </c>
      <c r="F67" s="11">
        <v>500</v>
      </c>
      <c r="G67" s="11">
        <v>490</v>
      </c>
      <c r="H67" s="11"/>
      <c r="I67" s="11"/>
      <c r="J67" s="116">
        <f t="shared" si="1"/>
        <v>495</v>
      </c>
      <c r="K67" s="117"/>
      <c r="M67" s="8">
        <v>5</v>
      </c>
      <c r="N67" s="114">
        <v>7.3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376</v>
      </c>
      <c r="G68" s="69">
        <v>355</v>
      </c>
      <c r="H68" s="69"/>
      <c r="I68" s="69"/>
      <c r="J68" s="116">
        <f t="shared" si="1"/>
        <v>365.5</v>
      </c>
      <c r="K68" s="117"/>
      <c r="M68" s="13">
        <v>6</v>
      </c>
      <c r="N68" s="118">
        <v>7.6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209</v>
      </c>
      <c r="G69" s="69">
        <v>215</v>
      </c>
      <c r="H69" s="69"/>
      <c r="I69" s="69"/>
      <c r="J69" s="116">
        <f t="shared" si="1"/>
        <v>212</v>
      </c>
      <c r="K69" s="117"/>
      <c r="P69" s="2"/>
    </row>
    <row r="70" spans="1:16" ht="15.75" thickBot="1" x14ac:dyDescent="0.3">
      <c r="A70" s="2"/>
      <c r="C70" s="15" t="s">
        <v>17</v>
      </c>
      <c r="D70" s="16">
        <v>58.97</v>
      </c>
      <c r="E70" s="16">
        <v>6.8</v>
      </c>
      <c r="F70" s="16">
        <v>207</v>
      </c>
      <c r="G70" s="16">
        <v>204</v>
      </c>
      <c r="H70" s="16"/>
      <c r="I70" s="16"/>
      <c r="J70" s="120">
        <f t="shared" si="1"/>
        <v>205.5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27.26</v>
      </c>
      <c r="E73" s="11">
        <v>6.5</v>
      </c>
      <c r="F73" s="23">
        <v>1525</v>
      </c>
      <c r="G73" s="17"/>
      <c r="H73" s="24" t="s">
        <v>22</v>
      </c>
      <c r="I73" s="132">
        <v>5.18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65.459999999999994</v>
      </c>
      <c r="E74" s="11"/>
      <c r="F74" s="23">
        <v>223</v>
      </c>
      <c r="G74" s="17"/>
      <c r="H74" s="28" t="s">
        <v>26</v>
      </c>
      <c r="I74" s="134">
        <v>4.68</v>
      </c>
      <c r="J74" s="134"/>
      <c r="K74" s="135"/>
      <c r="M74" s="29">
        <v>6.7</v>
      </c>
      <c r="N74" s="30">
        <v>75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62.77</v>
      </c>
      <c r="E76" s="11"/>
      <c r="F76" s="23">
        <v>220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72.91</v>
      </c>
      <c r="E77" s="11"/>
      <c r="F77" s="23">
        <v>217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76.58</v>
      </c>
      <c r="E78" s="11"/>
      <c r="F78" s="23">
        <v>1837</v>
      </c>
      <c r="G78" s="17"/>
      <c r="H78" s="122">
        <v>5</v>
      </c>
      <c r="I78" s="124">
        <v>407</v>
      </c>
      <c r="J78" s="124">
        <v>224</v>
      </c>
      <c r="K78" s="126">
        <f>((I78-J78)/I78)</f>
        <v>0.44963144963144963</v>
      </c>
      <c r="M78" s="13">
        <v>2</v>
      </c>
      <c r="N78" s="38"/>
      <c r="O78" s="39"/>
      <c r="P78" s="2"/>
    </row>
    <row r="79" spans="1:16" ht="15.75" thickBot="1" x14ac:dyDescent="0.3">
      <c r="A79" s="2"/>
      <c r="C79" s="22" t="s">
        <v>38</v>
      </c>
      <c r="D79" s="11">
        <v>76.069999999999993</v>
      </c>
      <c r="E79" s="11">
        <v>6.4</v>
      </c>
      <c r="F79" s="23">
        <v>558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/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77.72</v>
      </c>
      <c r="E81" s="11">
        <v>6.1</v>
      </c>
      <c r="F81" s="23">
        <v>1317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0.53433678269049856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/>
      <c r="G82" s="17"/>
      <c r="M82" s="130" t="s">
        <v>44</v>
      </c>
      <c r="N82" s="131"/>
      <c r="O82" s="40">
        <f>(J67-J68)/J67</f>
        <v>0.26161616161616164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0.41997264021887826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3.0660377358490566E-2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91.42</v>
      </c>
      <c r="E85" s="36"/>
      <c r="F85" s="37"/>
      <c r="G85" s="49"/>
      <c r="H85" s="50" t="s">
        <v>104</v>
      </c>
      <c r="I85" s="36">
        <v>515</v>
      </c>
      <c r="J85" s="36">
        <v>458</v>
      </c>
      <c r="K85" s="37">
        <f>I85-J85</f>
        <v>57</v>
      </c>
      <c r="M85" s="141" t="s">
        <v>54</v>
      </c>
      <c r="N85" s="142"/>
      <c r="O85" s="51">
        <f>(J66-J70)/J66</f>
        <v>0.80667920978363128</v>
      </c>
      <c r="P85" s="2"/>
    </row>
    <row r="86" spans="1:16" ht="15.75" thickBot="1" x14ac:dyDescent="0.3">
      <c r="A86" s="2"/>
      <c r="B86" s="44"/>
      <c r="C86" s="48" t="s">
        <v>55</v>
      </c>
      <c r="D86" s="36">
        <v>72.25</v>
      </c>
      <c r="E86" s="36">
        <v>68.55</v>
      </c>
      <c r="F86" s="37">
        <v>94.88</v>
      </c>
      <c r="G86" s="52">
        <v>5.2</v>
      </c>
      <c r="H86" s="29" t="s">
        <v>105</v>
      </c>
      <c r="I86" s="38">
        <v>227</v>
      </c>
      <c r="J86" s="38">
        <v>198</v>
      </c>
      <c r="K86" s="37">
        <f>I86-J86</f>
        <v>29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79.55</v>
      </c>
      <c r="E87" s="36">
        <v>64.69</v>
      </c>
      <c r="F87" s="37">
        <v>81.319999999999993</v>
      </c>
      <c r="P87" s="2"/>
    </row>
    <row r="88" spans="1:16" ht="15" customHeight="1" x14ac:dyDescent="0.25">
      <c r="A88" s="2"/>
      <c r="B88" s="44"/>
      <c r="C88" s="48" t="s">
        <v>57</v>
      </c>
      <c r="D88" s="36">
        <v>78.349999999999994</v>
      </c>
      <c r="E88" s="36">
        <v>51.51</v>
      </c>
      <c r="F88" s="37">
        <v>65.75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53.31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181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182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183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184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185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1856</v>
      </c>
      <c r="G119" s="12"/>
      <c r="H119" s="12"/>
      <c r="I119" s="12"/>
      <c r="J119" s="116">
        <f>AVERAGE(F119:I119)</f>
        <v>1856</v>
      </c>
      <c r="K119" s="117"/>
      <c r="M119" s="8">
        <v>2</v>
      </c>
      <c r="N119" s="114">
        <v>8.4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625</v>
      </c>
      <c r="G120" s="12"/>
      <c r="H120" s="12"/>
      <c r="I120" s="12"/>
      <c r="J120" s="116">
        <f t="shared" ref="J120:J125" si="2">AVERAGE(F120:I120)</f>
        <v>625</v>
      </c>
      <c r="K120" s="117"/>
      <c r="M120" s="8">
        <v>3</v>
      </c>
      <c r="N120" s="114">
        <v>8.1999999999999993</v>
      </c>
      <c r="O120" s="115"/>
      <c r="P120" s="2"/>
    </row>
    <row r="121" spans="1:16" x14ac:dyDescent="0.25">
      <c r="A121" s="2"/>
      <c r="C121" s="9" t="s">
        <v>13</v>
      </c>
      <c r="D121" s="11">
        <v>54.23</v>
      </c>
      <c r="E121" s="11">
        <v>6</v>
      </c>
      <c r="F121" s="11">
        <v>1411</v>
      </c>
      <c r="G121" s="11">
        <v>1122</v>
      </c>
      <c r="H121" s="11">
        <v>1128</v>
      </c>
      <c r="I121" s="11">
        <v>1114</v>
      </c>
      <c r="J121" s="116">
        <f t="shared" si="2"/>
        <v>1193.75</v>
      </c>
      <c r="K121" s="117"/>
      <c r="M121" s="8">
        <v>4</v>
      </c>
      <c r="N121" s="114">
        <v>7.2</v>
      </c>
      <c r="O121" s="115"/>
      <c r="P121" s="2"/>
    </row>
    <row r="122" spans="1:16" x14ac:dyDescent="0.25">
      <c r="A122" s="2"/>
      <c r="C122" s="9" t="s">
        <v>14</v>
      </c>
      <c r="D122" s="11">
        <v>61.32</v>
      </c>
      <c r="E122" s="11">
        <v>7.4</v>
      </c>
      <c r="F122" s="11">
        <v>546</v>
      </c>
      <c r="G122" s="11">
        <v>637</v>
      </c>
      <c r="H122" s="11">
        <v>645</v>
      </c>
      <c r="I122" s="11">
        <v>667</v>
      </c>
      <c r="J122" s="116">
        <f t="shared" si="2"/>
        <v>623.75</v>
      </c>
      <c r="K122" s="117"/>
      <c r="M122" s="8">
        <v>5</v>
      </c>
      <c r="N122" s="114">
        <v>7.3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354</v>
      </c>
      <c r="G123" s="69">
        <v>368</v>
      </c>
      <c r="H123" s="69">
        <v>361</v>
      </c>
      <c r="I123" s="69">
        <v>375</v>
      </c>
      <c r="J123" s="116">
        <f t="shared" si="2"/>
        <v>364.5</v>
      </c>
      <c r="K123" s="117"/>
      <c r="M123" s="13">
        <v>6</v>
      </c>
      <c r="N123" s="118">
        <v>7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207</v>
      </c>
      <c r="G124" s="69">
        <v>202</v>
      </c>
      <c r="H124" s="69">
        <v>240</v>
      </c>
      <c r="I124" s="69">
        <v>269</v>
      </c>
      <c r="J124" s="116">
        <f t="shared" si="2"/>
        <v>229.5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60.71</v>
      </c>
      <c r="E125" s="16">
        <v>6.9</v>
      </c>
      <c r="F125" s="16">
        <v>222</v>
      </c>
      <c r="G125" s="16">
        <v>214</v>
      </c>
      <c r="H125" s="16">
        <v>248</v>
      </c>
      <c r="I125" s="16">
        <v>277</v>
      </c>
      <c r="J125" s="120">
        <f t="shared" si="2"/>
        <v>240.25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10.77</v>
      </c>
      <c r="E128" s="11">
        <v>6.5</v>
      </c>
      <c r="F128" s="23">
        <v>1236</v>
      </c>
      <c r="G128" s="17"/>
      <c r="H128" s="24" t="s">
        <v>22</v>
      </c>
      <c r="I128" s="132">
        <v>5.69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62.04</v>
      </c>
      <c r="E129" s="11"/>
      <c r="F129" s="23">
        <v>237</v>
      </c>
      <c r="G129" s="17"/>
      <c r="H129" s="28" t="s">
        <v>26</v>
      </c>
      <c r="I129" s="134">
        <v>5.38</v>
      </c>
      <c r="J129" s="134"/>
      <c r="K129" s="135"/>
      <c r="M129" s="29">
        <v>7</v>
      </c>
      <c r="N129" s="30">
        <v>112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61.52</v>
      </c>
      <c r="E131" s="11"/>
      <c r="F131" s="23">
        <v>235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64.56</v>
      </c>
      <c r="E132" s="11"/>
      <c r="F132" s="23">
        <v>229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75.63</v>
      </c>
      <c r="E133" s="11"/>
      <c r="F133" s="23">
        <v>1925</v>
      </c>
      <c r="G133" s="17"/>
      <c r="H133" s="122">
        <v>6</v>
      </c>
      <c r="I133" s="124">
        <v>381</v>
      </c>
      <c r="J133" s="124">
        <v>157</v>
      </c>
      <c r="K133" s="126">
        <f>((I133-J133)/I133)</f>
        <v>0.5879265091863517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69.150000000000006</v>
      </c>
      <c r="E134" s="11">
        <v>6.4</v>
      </c>
      <c r="F134" s="23">
        <v>503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529</v>
      </c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77.12</v>
      </c>
      <c r="E136" s="11">
        <v>5.9</v>
      </c>
      <c r="F136" s="23">
        <v>1225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0.47748691099476442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1173</v>
      </c>
      <c r="G137" s="17"/>
      <c r="M137" s="130" t="s">
        <v>44</v>
      </c>
      <c r="N137" s="131"/>
      <c r="O137" s="40">
        <f>(J122-J123)/J122</f>
        <v>0.41563126252505012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0.37037037037037035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-4.6840958605664486E-2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91.55</v>
      </c>
      <c r="E140" s="36"/>
      <c r="F140" s="37"/>
      <c r="G140" s="49"/>
      <c r="H140" s="50" t="s">
        <v>22</v>
      </c>
      <c r="I140" s="36">
        <v>352</v>
      </c>
      <c r="J140" s="36">
        <v>297</v>
      </c>
      <c r="K140" s="37">
        <f>I140-J140</f>
        <v>55</v>
      </c>
      <c r="M140" s="141" t="s">
        <v>54</v>
      </c>
      <c r="N140" s="142"/>
      <c r="O140" s="51">
        <f>(J121-J125)/J121</f>
        <v>0.79874345549738224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72.25</v>
      </c>
      <c r="E141" s="36">
        <v>68.209999999999994</v>
      </c>
      <c r="F141" s="37">
        <v>94.41</v>
      </c>
      <c r="G141" s="52">
        <v>5.5</v>
      </c>
      <c r="H141" s="29" t="s">
        <v>26</v>
      </c>
      <c r="I141" s="38">
        <v>263</v>
      </c>
      <c r="J141" s="38">
        <v>245</v>
      </c>
      <c r="K141" s="37">
        <f>I141-J141</f>
        <v>18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79.150000000000006</v>
      </c>
      <c r="E142" s="36">
        <v>63.34</v>
      </c>
      <c r="F142" s="37">
        <v>80.03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77.849999999999994</v>
      </c>
      <c r="E143" s="36">
        <v>53.22</v>
      </c>
      <c r="F143" s="37">
        <v>68.36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54.35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186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187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188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189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190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3CE7-7B7F-48EA-BCDA-935DFBABE339}">
  <sheetPr codeName="Sheet22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1147.5833333333333</v>
      </c>
    </row>
    <row r="7" spans="1:19" x14ac:dyDescent="0.25">
      <c r="A7" s="2"/>
      <c r="C7" s="9" t="s">
        <v>11</v>
      </c>
      <c r="D7" s="10"/>
      <c r="E7" s="10"/>
      <c r="F7" s="11">
        <v>1835</v>
      </c>
      <c r="G7" s="12"/>
      <c r="H7" s="12"/>
      <c r="I7" s="12"/>
      <c r="J7" s="116">
        <f>AVERAGE(F7:I7)</f>
        <v>1835</v>
      </c>
      <c r="K7" s="117"/>
      <c r="M7" s="8">
        <v>2</v>
      </c>
      <c r="N7" s="114">
        <v>8.5</v>
      </c>
      <c r="O7" s="115"/>
      <c r="P7" s="2"/>
      <c r="R7" s="60" t="s">
        <v>22</v>
      </c>
      <c r="S7" s="84">
        <f>AVERAGE(J10,J67,J122)</f>
        <v>688.91666666666663</v>
      </c>
    </row>
    <row r="8" spans="1:19" x14ac:dyDescent="0.25">
      <c r="A8" s="2"/>
      <c r="C8" s="9" t="s">
        <v>12</v>
      </c>
      <c r="D8" s="10"/>
      <c r="E8" s="10"/>
      <c r="F8" s="11">
        <v>648</v>
      </c>
      <c r="G8" s="12"/>
      <c r="H8" s="12"/>
      <c r="I8" s="12"/>
      <c r="J8" s="116">
        <f t="shared" ref="J8:J13" si="0">AVERAGE(F8:I8)</f>
        <v>648</v>
      </c>
      <c r="K8" s="117"/>
      <c r="M8" s="8">
        <v>3</v>
      </c>
      <c r="N8" s="114">
        <v>8.3000000000000007</v>
      </c>
      <c r="O8" s="115"/>
      <c r="P8" s="2"/>
      <c r="R8" s="60" t="s">
        <v>26</v>
      </c>
      <c r="S8" s="85">
        <f>AVERAGE(J13,J70,J125)</f>
        <v>252.75</v>
      </c>
    </row>
    <row r="9" spans="1:19" x14ac:dyDescent="0.25">
      <c r="A9" s="2"/>
      <c r="C9" s="9" t="s">
        <v>13</v>
      </c>
      <c r="D9" s="11">
        <v>61.9</v>
      </c>
      <c r="E9" s="11">
        <v>6</v>
      </c>
      <c r="F9" s="11">
        <v>1101</v>
      </c>
      <c r="G9" s="11">
        <v>992</v>
      </c>
      <c r="H9" s="11">
        <v>1115</v>
      </c>
      <c r="I9" s="11">
        <v>1168</v>
      </c>
      <c r="J9" s="116">
        <f t="shared" si="0"/>
        <v>1094</v>
      </c>
      <c r="K9" s="117"/>
      <c r="M9" s="8">
        <v>4</v>
      </c>
      <c r="N9" s="114">
        <v>8.8000000000000007</v>
      </c>
      <c r="O9" s="115"/>
      <c r="P9" s="2"/>
      <c r="R9" s="86" t="s">
        <v>591</v>
      </c>
      <c r="S9" s="87">
        <f>S6-S8</f>
        <v>894.83333333333326</v>
      </c>
    </row>
    <row r="10" spans="1:19" x14ac:dyDescent="0.25">
      <c r="A10" s="2"/>
      <c r="C10" s="9" t="s">
        <v>14</v>
      </c>
      <c r="D10" s="11">
        <v>55.83</v>
      </c>
      <c r="E10" s="11">
        <v>7.4</v>
      </c>
      <c r="F10" s="11">
        <v>698</v>
      </c>
      <c r="G10" s="11">
        <v>752</v>
      </c>
      <c r="H10" s="11">
        <v>845</v>
      </c>
      <c r="I10" s="11">
        <v>786</v>
      </c>
      <c r="J10" s="116">
        <f t="shared" si="0"/>
        <v>770.25</v>
      </c>
      <c r="K10" s="117"/>
      <c r="M10" s="8">
        <v>5</v>
      </c>
      <c r="N10" s="114">
        <v>7.4</v>
      </c>
      <c r="O10" s="115"/>
      <c r="P10" s="2"/>
      <c r="R10" s="86" t="s">
        <v>592</v>
      </c>
      <c r="S10" s="88">
        <f>S7-S8</f>
        <v>436.16666666666663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463</v>
      </c>
      <c r="G11" s="69">
        <v>467</v>
      </c>
      <c r="H11" s="69">
        <v>571</v>
      </c>
      <c r="I11" s="69">
        <v>505</v>
      </c>
      <c r="J11" s="116">
        <f t="shared" si="0"/>
        <v>501.5</v>
      </c>
      <c r="K11" s="117"/>
      <c r="M11" s="13">
        <v>6</v>
      </c>
      <c r="N11" s="118">
        <v>7.6</v>
      </c>
      <c r="O11" s="119"/>
      <c r="P11" s="2"/>
      <c r="R11" s="89" t="s">
        <v>593</v>
      </c>
      <c r="S11" s="90">
        <f>S9/S6</f>
        <v>0.77975455667707505</v>
      </c>
    </row>
    <row r="12" spans="1:19" x14ac:dyDescent="0.25">
      <c r="A12" s="2"/>
      <c r="C12" s="9" t="s">
        <v>16</v>
      </c>
      <c r="D12" s="11"/>
      <c r="E12" s="11"/>
      <c r="F12" s="11">
        <v>293</v>
      </c>
      <c r="G12" s="69">
        <v>271</v>
      </c>
      <c r="H12" s="69">
        <v>280</v>
      </c>
      <c r="I12" s="69">
        <v>306</v>
      </c>
      <c r="J12" s="116">
        <f t="shared" si="0"/>
        <v>287.5</v>
      </c>
      <c r="K12" s="117"/>
      <c r="P12" s="2"/>
      <c r="R12" s="89" t="s">
        <v>594</v>
      </c>
      <c r="S12" s="91">
        <f>S10/S7</f>
        <v>0.63311963227289225</v>
      </c>
    </row>
    <row r="13" spans="1:19" ht="15.75" thickBot="1" x14ac:dyDescent="0.3">
      <c r="A13" s="2"/>
      <c r="C13" s="15" t="s">
        <v>17</v>
      </c>
      <c r="D13" s="16">
        <v>56.84</v>
      </c>
      <c r="E13" s="16">
        <v>7</v>
      </c>
      <c r="F13" s="16">
        <v>288</v>
      </c>
      <c r="G13" s="16">
        <v>260</v>
      </c>
      <c r="H13" s="16">
        <v>262</v>
      </c>
      <c r="I13" s="16">
        <v>286</v>
      </c>
      <c r="J13" s="120">
        <f t="shared" si="0"/>
        <v>274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21.43</v>
      </c>
      <c r="E16" s="11">
        <v>6.5</v>
      </c>
      <c r="F16" s="23">
        <v>772</v>
      </c>
      <c r="G16" s="17"/>
      <c r="H16" s="24" t="s">
        <v>22</v>
      </c>
      <c r="I16" s="132">
        <v>5.98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63.58</v>
      </c>
      <c r="E17" s="11"/>
      <c r="F17" s="23">
        <v>296</v>
      </c>
      <c r="G17" s="17"/>
      <c r="H17" s="28" t="s">
        <v>26</v>
      </c>
      <c r="I17" s="134">
        <v>4.88</v>
      </c>
      <c r="J17" s="134"/>
      <c r="K17" s="135"/>
      <c r="M17" s="29">
        <v>6.9</v>
      </c>
      <c r="N17" s="30">
        <v>96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65.17</v>
      </c>
      <c r="E19" s="11"/>
      <c r="F19" s="23">
        <v>294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73.44</v>
      </c>
      <c r="E20" s="11"/>
      <c r="F20" s="23">
        <v>292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150</v>
      </c>
      <c r="P20" s="2"/>
    </row>
    <row r="21" spans="1:16" ht="15.75" thickBot="1" x14ac:dyDescent="0.3">
      <c r="A21" s="2"/>
      <c r="C21" s="22" t="s">
        <v>37</v>
      </c>
      <c r="D21" s="11">
        <v>76.209999999999994</v>
      </c>
      <c r="E21" s="11"/>
      <c r="F21" s="23">
        <v>1727</v>
      </c>
      <c r="G21" s="17"/>
      <c r="H21" s="122">
        <v>6</v>
      </c>
      <c r="I21" s="124">
        <v>587</v>
      </c>
      <c r="J21" s="124">
        <v>230</v>
      </c>
      <c r="K21" s="126">
        <f>((I21-J21)/I21)</f>
        <v>0.60817717206132882</v>
      </c>
      <c r="M21" s="13">
        <v>2</v>
      </c>
      <c r="N21" s="38">
        <v>5.7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76.25</v>
      </c>
      <c r="E22" s="11">
        <v>6.4</v>
      </c>
      <c r="F22" s="23">
        <v>552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574</v>
      </c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77.58</v>
      </c>
      <c r="E24" s="11">
        <v>6.2</v>
      </c>
      <c r="F24" s="23">
        <v>1294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0.29593235831809872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1072</v>
      </c>
      <c r="G25" s="17"/>
      <c r="M25" s="130" t="s">
        <v>44</v>
      </c>
      <c r="N25" s="131"/>
      <c r="O25" s="40">
        <f>(J10-J11)/J10</f>
        <v>0.3489126906848426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0.42671984047856432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4.6956521739130432E-2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91.54</v>
      </c>
      <c r="E28" s="36"/>
      <c r="F28" s="37"/>
      <c r="G28" s="49"/>
      <c r="H28" s="50" t="s">
        <v>104</v>
      </c>
      <c r="I28" s="36">
        <v>710</v>
      </c>
      <c r="J28" s="36">
        <v>661</v>
      </c>
      <c r="K28" s="37">
        <f>I28-J28</f>
        <v>49</v>
      </c>
      <c r="M28" s="141" t="s">
        <v>54</v>
      </c>
      <c r="N28" s="142"/>
      <c r="O28" s="51">
        <f>(J9-J13)/J9</f>
        <v>0.74954296160877509</v>
      </c>
      <c r="P28" s="2"/>
    </row>
    <row r="29" spans="1:16" ht="15.75" thickBot="1" x14ac:dyDescent="0.3">
      <c r="A29" s="2"/>
      <c r="B29" s="44"/>
      <c r="C29" s="48" t="s">
        <v>55</v>
      </c>
      <c r="D29" s="36">
        <v>72.349999999999994</v>
      </c>
      <c r="E29" s="36">
        <v>68.55</v>
      </c>
      <c r="F29" s="37">
        <v>94.75</v>
      </c>
      <c r="G29" s="52">
        <v>5.0999999999999996</v>
      </c>
      <c r="H29" s="29" t="s">
        <v>105</v>
      </c>
      <c r="I29" s="38">
        <v>296</v>
      </c>
      <c r="J29" s="38">
        <v>262</v>
      </c>
      <c r="K29" s="37">
        <f>I29-J29</f>
        <v>34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79.55</v>
      </c>
      <c r="E30" s="36">
        <v>64.77</v>
      </c>
      <c r="F30" s="37">
        <v>81.430000000000007</v>
      </c>
      <c r="P30" s="2"/>
    </row>
    <row r="31" spans="1:16" ht="15" customHeight="1" x14ac:dyDescent="0.25">
      <c r="A31" s="2"/>
      <c r="B31" s="44"/>
      <c r="C31" s="48" t="s">
        <v>57</v>
      </c>
      <c r="D31" s="36">
        <v>78.45</v>
      </c>
      <c r="E31" s="36">
        <v>51.55</v>
      </c>
      <c r="F31" s="37">
        <v>65.72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53.81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191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192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193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194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195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196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197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 t="s">
        <v>198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1834</v>
      </c>
      <c r="G64" s="12"/>
      <c r="H64" s="12"/>
      <c r="I64" s="12"/>
      <c r="J64" s="116">
        <f>AVERAGE(F64:I64)</f>
        <v>1834</v>
      </c>
      <c r="K64" s="117"/>
      <c r="M64" s="8">
        <v>2</v>
      </c>
      <c r="N64" s="114">
        <v>8.3000000000000007</v>
      </c>
      <c r="O64" s="115"/>
      <c r="P64" s="2"/>
    </row>
    <row r="65" spans="1:19" x14ac:dyDescent="0.25">
      <c r="A65" s="2"/>
      <c r="C65" s="9" t="s">
        <v>12</v>
      </c>
      <c r="D65" s="10"/>
      <c r="E65" s="10"/>
      <c r="F65" s="11">
        <v>627</v>
      </c>
      <c r="G65" s="12"/>
      <c r="H65" s="12"/>
      <c r="I65" s="12"/>
      <c r="J65" s="116">
        <f t="shared" ref="J65:J70" si="1">AVERAGE(F65:I65)</f>
        <v>627</v>
      </c>
      <c r="K65" s="117"/>
      <c r="M65" s="8">
        <v>3</v>
      </c>
      <c r="N65" s="114">
        <v>7.5</v>
      </c>
      <c r="O65" s="115"/>
      <c r="P65" s="2"/>
    </row>
    <row r="66" spans="1:19" ht="15" customHeight="1" x14ac:dyDescent="0.25">
      <c r="A66" s="2"/>
      <c r="C66" s="9" t="s">
        <v>13</v>
      </c>
      <c r="D66" s="11">
        <v>63.44</v>
      </c>
      <c r="E66" s="11">
        <v>6</v>
      </c>
      <c r="F66" s="11">
        <v>1107</v>
      </c>
      <c r="G66" s="11">
        <v>1171</v>
      </c>
      <c r="H66" s="11">
        <v>1219</v>
      </c>
      <c r="I66" s="11">
        <v>1231</v>
      </c>
      <c r="J66" s="116">
        <f t="shared" si="1"/>
        <v>1182</v>
      </c>
      <c r="K66" s="117"/>
      <c r="M66" s="8">
        <v>4</v>
      </c>
      <c r="N66" s="114">
        <v>7.4</v>
      </c>
      <c r="O66" s="115"/>
      <c r="P66" s="2"/>
    </row>
    <row r="67" spans="1:19" ht="15" customHeight="1" x14ac:dyDescent="0.25">
      <c r="A67" s="2"/>
      <c r="C67" s="9" t="s">
        <v>14</v>
      </c>
      <c r="D67" s="11">
        <v>59.77</v>
      </c>
      <c r="E67" s="11">
        <v>8.1999999999999993</v>
      </c>
      <c r="F67" s="11">
        <v>745</v>
      </c>
      <c r="G67" s="11">
        <v>748</v>
      </c>
      <c r="H67" s="11">
        <v>672</v>
      </c>
      <c r="I67" s="11">
        <v>629</v>
      </c>
      <c r="J67" s="116">
        <f t="shared" si="1"/>
        <v>698.5</v>
      </c>
      <c r="K67" s="117"/>
      <c r="M67" s="8">
        <v>5</v>
      </c>
      <c r="N67" s="114">
        <v>8.1999999999999993</v>
      </c>
      <c r="O67" s="115"/>
      <c r="P67" s="2"/>
    </row>
    <row r="68" spans="1:19" ht="15.75" customHeight="1" thickBot="1" x14ac:dyDescent="0.3">
      <c r="A68" s="2"/>
      <c r="C68" s="9" t="s">
        <v>15</v>
      </c>
      <c r="D68" s="11"/>
      <c r="E68" s="11"/>
      <c r="F68" s="11">
        <v>553</v>
      </c>
      <c r="G68" s="69">
        <v>525</v>
      </c>
      <c r="H68" s="69">
        <v>528</v>
      </c>
      <c r="I68" s="69">
        <v>515</v>
      </c>
      <c r="J68" s="116">
        <f t="shared" si="1"/>
        <v>530.25</v>
      </c>
      <c r="K68" s="117"/>
      <c r="M68" s="13">
        <v>6</v>
      </c>
      <c r="N68" s="118">
        <v>7.1</v>
      </c>
      <c r="O68" s="119"/>
      <c r="P68" s="2"/>
    </row>
    <row r="69" spans="1:19" x14ac:dyDescent="0.25">
      <c r="A69" s="2"/>
      <c r="C69" s="9" t="s">
        <v>16</v>
      </c>
      <c r="D69" s="11"/>
      <c r="E69" s="11"/>
      <c r="F69" s="11">
        <v>244</v>
      </c>
      <c r="G69" s="69">
        <v>251</v>
      </c>
      <c r="H69" s="69">
        <v>230</v>
      </c>
      <c r="I69" s="69">
        <v>218</v>
      </c>
      <c r="J69" s="116">
        <f t="shared" si="1"/>
        <v>235.75</v>
      </c>
      <c r="K69" s="117"/>
      <c r="P69" s="2"/>
      <c r="S69" t="s">
        <v>65</v>
      </c>
    </row>
    <row r="70" spans="1:19" ht="15.75" thickBot="1" x14ac:dyDescent="0.3">
      <c r="A70" s="2"/>
      <c r="C70" s="15" t="s">
        <v>17</v>
      </c>
      <c r="D70" s="16">
        <v>60.86</v>
      </c>
      <c r="E70" s="16">
        <v>6.3</v>
      </c>
      <c r="F70" s="16">
        <v>253</v>
      </c>
      <c r="G70" s="16">
        <v>256</v>
      </c>
      <c r="H70" s="16">
        <v>233</v>
      </c>
      <c r="I70" s="16">
        <v>221</v>
      </c>
      <c r="J70" s="120">
        <f t="shared" si="1"/>
        <v>240.75</v>
      </c>
      <c r="K70" s="121"/>
      <c r="P70" s="2"/>
    </row>
    <row r="71" spans="1:19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9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9" ht="15" customHeight="1" x14ac:dyDescent="0.25">
      <c r="A73" s="2"/>
      <c r="C73" s="22" t="s">
        <v>21</v>
      </c>
      <c r="D73" s="11">
        <v>11.8</v>
      </c>
      <c r="E73" s="11">
        <v>6.7</v>
      </c>
      <c r="F73" s="23">
        <v>1324</v>
      </c>
      <c r="G73" s="17"/>
      <c r="H73" s="24" t="s">
        <v>22</v>
      </c>
      <c r="I73" s="132">
        <v>5.88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9" ht="15.75" thickBot="1" x14ac:dyDescent="0.3">
      <c r="A74" s="2"/>
      <c r="C74" s="22" t="s">
        <v>25</v>
      </c>
      <c r="D74" s="11">
        <v>66.27</v>
      </c>
      <c r="E74" s="11"/>
      <c r="F74" s="23">
        <v>282</v>
      </c>
      <c r="G74" s="17"/>
      <c r="H74" s="28" t="s">
        <v>26</v>
      </c>
      <c r="I74" s="134">
        <v>5.49</v>
      </c>
      <c r="J74" s="134"/>
      <c r="K74" s="135"/>
      <c r="M74" s="29">
        <v>7</v>
      </c>
      <c r="N74" s="30">
        <v>112</v>
      </c>
      <c r="O74" s="31">
        <v>0.03</v>
      </c>
      <c r="P74" s="2"/>
    </row>
    <row r="75" spans="1:19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9" ht="15" customHeight="1" x14ac:dyDescent="0.25">
      <c r="A76" s="2"/>
      <c r="C76" s="22" t="s">
        <v>28</v>
      </c>
      <c r="D76" s="11">
        <v>61.55</v>
      </c>
      <c r="E76" s="11"/>
      <c r="F76" s="23">
        <v>271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9" x14ac:dyDescent="0.25">
      <c r="A77" s="2"/>
      <c r="C77" s="22" t="s">
        <v>32</v>
      </c>
      <c r="D77" s="11">
        <v>61.62</v>
      </c>
      <c r="E77" s="11"/>
      <c r="F77" s="23">
        <v>269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9" ht="15.75" thickBot="1" x14ac:dyDescent="0.3">
      <c r="A78" s="2"/>
      <c r="C78" s="22" t="s">
        <v>37</v>
      </c>
      <c r="D78" s="11">
        <v>77.650000000000006</v>
      </c>
      <c r="E78" s="11"/>
      <c r="F78" s="23">
        <v>1903</v>
      </c>
      <c r="G78" s="17"/>
      <c r="H78" s="122">
        <v>3</v>
      </c>
      <c r="I78" s="124">
        <v>759</v>
      </c>
      <c r="J78" s="124">
        <v>719</v>
      </c>
      <c r="K78" s="126">
        <f>((I78-J78)/I78)</f>
        <v>5.2700922266139656E-2</v>
      </c>
      <c r="M78" s="13">
        <v>2</v>
      </c>
      <c r="N78" s="38">
        <v>5.5</v>
      </c>
      <c r="O78" s="39">
        <v>100</v>
      </c>
      <c r="P78" s="2"/>
    </row>
    <row r="79" spans="1:19" ht="15.75" thickBot="1" x14ac:dyDescent="0.3">
      <c r="A79" s="2"/>
      <c r="C79" s="22" t="s">
        <v>38</v>
      </c>
      <c r="D79" s="11">
        <v>76.48</v>
      </c>
      <c r="E79" s="11">
        <v>6.4</v>
      </c>
      <c r="F79" s="23">
        <v>614</v>
      </c>
      <c r="G79" s="17"/>
      <c r="H79" s="122"/>
      <c r="I79" s="124"/>
      <c r="J79" s="124"/>
      <c r="K79" s="126"/>
      <c r="P79" s="2"/>
    </row>
    <row r="80" spans="1:19" ht="15" customHeight="1" x14ac:dyDescent="0.25">
      <c r="A80" s="2"/>
      <c r="C80" s="22" t="s">
        <v>39</v>
      </c>
      <c r="D80" s="11"/>
      <c r="E80" s="11"/>
      <c r="F80" s="23">
        <v>602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78.040000000000006</v>
      </c>
      <c r="E81" s="11">
        <v>6.2</v>
      </c>
      <c r="F81" s="23">
        <v>1172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0.40905245346869712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1203</v>
      </c>
      <c r="G82" s="17"/>
      <c r="M82" s="130" t="s">
        <v>44</v>
      </c>
      <c r="N82" s="131"/>
      <c r="O82" s="40">
        <f>(J67-J68)/J67</f>
        <v>0.24087329992841805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0.55539839698255544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-2.1208907741251327E-2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91.45</v>
      </c>
      <c r="E85" s="36"/>
      <c r="F85" s="37"/>
      <c r="G85" s="49"/>
      <c r="H85" s="50" t="s">
        <v>22</v>
      </c>
      <c r="I85" s="36">
        <v>422</v>
      </c>
      <c r="J85" s="36">
        <v>366</v>
      </c>
      <c r="K85" s="37">
        <f>I85-J85</f>
        <v>56</v>
      </c>
      <c r="M85" s="141" t="s">
        <v>54</v>
      </c>
      <c r="N85" s="142"/>
      <c r="O85" s="51">
        <f>(J66-J70)/J66</f>
        <v>0.79631979695431476</v>
      </c>
      <c r="P85" s="2"/>
    </row>
    <row r="86" spans="1:16" ht="15.75" thickBot="1" x14ac:dyDescent="0.3">
      <c r="A86" s="2"/>
      <c r="B86" s="44"/>
      <c r="C86" s="48" t="s">
        <v>55</v>
      </c>
      <c r="D86" s="36">
        <v>72.349999999999994</v>
      </c>
      <c r="E86" s="36">
        <v>68.31</v>
      </c>
      <c r="F86" s="37">
        <v>94.42</v>
      </c>
      <c r="G86" s="52">
        <v>5.3</v>
      </c>
      <c r="H86" s="29" t="s">
        <v>26</v>
      </c>
      <c r="I86" s="38">
        <v>256</v>
      </c>
      <c r="J86" s="38">
        <v>239</v>
      </c>
      <c r="K86" s="37">
        <f>I86-J86</f>
        <v>17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78.150000000000006</v>
      </c>
      <c r="E87" s="36">
        <v>62.89</v>
      </c>
      <c r="F87" s="37">
        <v>80.47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77.849999999999994</v>
      </c>
      <c r="E88" s="36">
        <v>52.53</v>
      </c>
      <c r="F88" s="37">
        <v>67.48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54.15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199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203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200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201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202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1815</v>
      </c>
      <c r="G119" s="12"/>
      <c r="H119" s="12"/>
      <c r="I119" s="12"/>
      <c r="J119" s="116">
        <f>AVERAGE(F119:I119)</f>
        <v>1815</v>
      </c>
      <c r="K119" s="117"/>
      <c r="M119" s="8">
        <v>2</v>
      </c>
      <c r="N119" s="114">
        <v>8.4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696</v>
      </c>
      <c r="G120" s="12"/>
      <c r="H120" s="12"/>
      <c r="I120" s="12"/>
      <c r="J120" s="116">
        <f t="shared" ref="J120:J125" si="2">AVERAGE(F120:I120)</f>
        <v>696</v>
      </c>
      <c r="K120" s="117"/>
      <c r="M120" s="8">
        <v>3</v>
      </c>
      <c r="N120" s="114">
        <v>7.8</v>
      </c>
      <c r="O120" s="115"/>
      <c r="P120" s="2"/>
    </row>
    <row r="121" spans="1:16" x14ac:dyDescent="0.25">
      <c r="A121" s="2"/>
      <c r="C121" s="9" t="s">
        <v>13</v>
      </c>
      <c r="D121" s="11">
        <v>61.62</v>
      </c>
      <c r="E121" s="11">
        <v>8</v>
      </c>
      <c r="F121" s="11">
        <v>1204</v>
      </c>
      <c r="G121" s="11">
        <v>1224</v>
      </c>
      <c r="H121" s="11">
        <v>1109</v>
      </c>
      <c r="I121" s="11">
        <v>1130</v>
      </c>
      <c r="J121" s="116">
        <f t="shared" si="2"/>
        <v>1166.75</v>
      </c>
      <c r="K121" s="117"/>
      <c r="M121" s="8">
        <v>4</v>
      </c>
      <c r="N121" s="114">
        <v>6.9</v>
      </c>
      <c r="O121" s="115"/>
      <c r="P121" s="2"/>
    </row>
    <row r="122" spans="1:16" x14ac:dyDescent="0.25">
      <c r="A122" s="2"/>
      <c r="C122" s="9" t="s">
        <v>14</v>
      </c>
      <c r="D122" s="11">
        <v>61.03</v>
      </c>
      <c r="E122" s="11">
        <v>7.5</v>
      </c>
      <c r="F122" s="11">
        <v>614</v>
      </c>
      <c r="G122" s="11">
        <v>602</v>
      </c>
      <c r="H122" s="11">
        <v>595</v>
      </c>
      <c r="I122" s="11">
        <v>581</v>
      </c>
      <c r="J122" s="116">
        <f t="shared" si="2"/>
        <v>598</v>
      </c>
      <c r="K122" s="117"/>
      <c r="M122" s="8">
        <v>5</v>
      </c>
      <c r="N122" s="114">
        <v>8.6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527</v>
      </c>
      <c r="G123" s="69">
        <v>512</v>
      </c>
      <c r="H123" s="69">
        <v>493</v>
      </c>
      <c r="I123" s="69">
        <v>479</v>
      </c>
      <c r="J123" s="116">
        <f t="shared" si="2"/>
        <v>502.75</v>
      </c>
      <c r="K123" s="117"/>
      <c r="M123" s="13">
        <v>6</v>
      </c>
      <c r="N123" s="118">
        <v>7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230</v>
      </c>
      <c r="G124" s="69">
        <v>227</v>
      </c>
      <c r="H124" s="69">
        <v>249</v>
      </c>
      <c r="I124" s="69">
        <v>245</v>
      </c>
      <c r="J124" s="116">
        <f t="shared" si="2"/>
        <v>237.75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60.24</v>
      </c>
      <c r="E125" s="16">
        <v>6.2</v>
      </c>
      <c r="F125" s="16">
        <v>236</v>
      </c>
      <c r="G125" s="16">
        <v>233</v>
      </c>
      <c r="H125" s="16">
        <v>254</v>
      </c>
      <c r="I125" s="16">
        <v>251</v>
      </c>
      <c r="J125" s="120">
        <f t="shared" si="2"/>
        <v>243.5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10.47</v>
      </c>
      <c r="E128" s="11">
        <v>9</v>
      </c>
      <c r="F128" s="23">
        <v>991</v>
      </c>
      <c r="G128" s="17"/>
      <c r="H128" s="24" t="s">
        <v>22</v>
      </c>
      <c r="I128" s="132">
        <v>5.38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64.319999999999993</v>
      </c>
      <c r="E129" s="11"/>
      <c r="F129" s="23">
        <v>245</v>
      </c>
      <c r="G129" s="17"/>
      <c r="H129" s="28" t="s">
        <v>26</v>
      </c>
      <c r="I129" s="134">
        <v>5.27</v>
      </c>
      <c r="J129" s="134"/>
      <c r="K129" s="135"/>
      <c r="M129" s="29">
        <v>6.9</v>
      </c>
      <c r="N129" s="30">
        <v>123</v>
      </c>
      <c r="O129" s="31">
        <v>0.05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65.05</v>
      </c>
      <c r="E131" s="11"/>
      <c r="F131" s="23">
        <v>242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64.66</v>
      </c>
      <c r="E132" s="11"/>
      <c r="F132" s="23">
        <v>241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5.9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76.400000000000006</v>
      </c>
      <c r="E133" s="11"/>
      <c r="F133" s="23">
        <v>1998</v>
      </c>
      <c r="G133" s="17"/>
      <c r="H133" s="122">
        <v>4</v>
      </c>
      <c r="I133" s="124">
        <v>611</v>
      </c>
      <c r="J133" s="124">
        <v>483</v>
      </c>
      <c r="K133" s="126">
        <f>((I133-J133)/I133)</f>
        <v>0.20949263502454993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76.400000000000006</v>
      </c>
      <c r="E134" s="11">
        <v>6.6</v>
      </c>
      <c r="F134" s="23">
        <v>630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615</v>
      </c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77.67</v>
      </c>
      <c r="E136" s="11">
        <v>6.3</v>
      </c>
      <c r="F136" s="23">
        <v>1185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0.48746518105849584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1169</v>
      </c>
      <c r="G137" s="17"/>
      <c r="M137" s="130" t="s">
        <v>44</v>
      </c>
      <c r="N137" s="131"/>
      <c r="O137" s="40">
        <f>(J122-J123)/J122</f>
        <v>0.1592809364548495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0.52710094480358027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-2.4185068349106203E-2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120</v>
      </c>
      <c r="I140" s="36">
        <v>610</v>
      </c>
      <c r="J140" s="36">
        <v>312</v>
      </c>
      <c r="K140" s="37">
        <f>I140-J140</f>
        <v>298</v>
      </c>
      <c r="M140" s="141" t="s">
        <v>54</v>
      </c>
      <c r="N140" s="142"/>
      <c r="O140" s="51">
        <f>(J121-J125)/J121</f>
        <v>0.79130062138418689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72.45</v>
      </c>
      <c r="E141" s="36">
        <v>68.28</v>
      </c>
      <c r="F141" s="37">
        <v>94.24</v>
      </c>
      <c r="G141" s="52">
        <v>5.0999999999999996</v>
      </c>
      <c r="H141" s="29" t="s">
        <v>26</v>
      </c>
      <c r="I141" s="38">
        <v>387</v>
      </c>
      <c r="J141" s="38">
        <v>153</v>
      </c>
      <c r="K141" s="37">
        <f>I141-J141</f>
        <v>234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78.75</v>
      </c>
      <c r="E142" s="36">
        <v>63.23</v>
      </c>
      <c r="F142" s="37">
        <v>80.290000000000006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76.900000000000006</v>
      </c>
      <c r="E143" s="36">
        <v>52.25</v>
      </c>
      <c r="F143" s="37">
        <v>67.95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52.6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91.15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204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205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206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208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207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 t="s">
        <v>65</v>
      </c>
    </row>
    <row r="157" spans="1:16" ht="15" customHeight="1" x14ac:dyDescent="0.25">
      <c r="A157" s="2"/>
      <c r="C157" s="136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F465-97F4-4AAA-AC4D-FD0179689991}">
  <sheetPr codeName="Sheet23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1217.8333333333333</v>
      </c>
    </row>
    <row r="7" spans="1:19" x14ac:dyDescent="0.25">
      <c r="A7" s="2"/>
      <c r="C7" s="9" t="s">
        <v>11</v>
      </c>
      <c r="D7" s="10"/>
      <c r="E7" s="10"/>
      <c r="F7" s="11">
        <v>1844</v>
      </c>
      <c r="G7" s="12"/>
      <c r="H7" s="12"/>
      <c r="I7" s="12"/>
      <c r="J7" s="116">
        <f>AVERAGE(F7:I7)</f>
        <v>1844</v>
      </c>
      <c r="K7" s="117"/>
      <c r="M7" s="8">
        <v>2</v>
      </c>
      <c r="N7" s="114">
        <v>8.5</v>
      </c>
      <c r="O7" s="115"/>
      <c r="P7" s="2"/>
      <c r="R7" s="60" t="s">
        <v>22</v>
      </c>
      <c r="S7" s="84">
        <f>AVERAGE(J10,J67,J122)</f>
        <v>573.75</v>
      </c>
    </row>
    <row r="8" spans="1:19" x14ac:dyDescent="0.25">
      <c r="A8" s="2"/>
      <c r="C8" s="9" t="s">
        <v>12</v>
      </c>
      <c r="D8" s="10"/>
      <c r="E8" s="10"/>
      <c r="F8" s="11">
        <v>727</v>
      </c>
      <c r="G8" s="12"/>
      <c r="H8" s="12"/>
      <c r="I8" s="12"/>
      <c r="J8" s="116">
        <f t="shared" ref="J8:J13" si="0">AVERAGE(F8:I8)</f>
        <v>727</v>
      </c>
      <c r="K8" s="117"/>
      <c r="M8" s="8">
        <v>3</v>
      </c>
      <c r="N8" s="114">
        <v>7.9</v>
      </c>
      <c r="O8" s="115"/>
      <c r="P8" s="2"/>
      <c r="R8" s="60" t="s">
        <v>26</v>
      </c>
      <c r="S8" s="85">
        <f>AVERAGE(J13,J70,J125)</f>
        <v>221.75</v>
      </c>
    </row>
    <row r="9" spans="1:19" x14ac:dyDescent="0.25">
      <c r="A9" s="2"/>
      <c r="C9" s="9" t="s">
        <v>13</v>
      </c>
      <c r="D9" s="11">
        <v>62.48</v>
      </c>
      <c r="E9" s="11">
        <v>6</v>
      </c>
      <c r="F9" s="11">
        <v>1235</v>
      </c>
      <c r="G9" s="11">
        <v>1141</v>
      </c>
      <c r="H9" s="11">
        <v>1143</v>
      </c>
      <c r="I9" s="11">
        <v>1154</v>
      </c>
      <c r="J9" s="116">
        <f t="shared" si="0"/>
        <v>1168.25</v>
      </c>
      <c r="K9" s="117"/>
      <c r="M9" s="8">
        <v>4</v>
      </c>
      <c r="N9" s="114">
        <v>7.8</v>
      </c>
      <c r="O9" s="115"/>
      <c r="P9" s="2"/>
      <c r="R9" s="86" t="s">
        <v>591</v>
      </c>
      <c r="S9" s="87">
        <f>S6-S8</f>
        <v>996.08333333333326</v>
      </c>
    </row>
    <row r="10" spans="1:19" x14ac:dyDescent="0.25">
      <c r="A10" s="2"/>
      <c r="C10" s="9" t="s">
        <v>14</v>
      </c>
      <c r="D10" s="11">
        <v>58.43</v>
      </c>
      <c r="E10" s="11">
        <v>7.3</v>
      </c>
      <c r="F10" s="11">
        <v>555</v>
      </c>
      <c r="G10" s="11">
        <v>511</v>
      </c>
      <c r="H10" s="11">
        <v>523</v>
      </c>
      <c r="I10" s="11">
        <v>526</v>
      </c>
      <c r="J10" s="116">
        <f t="shared" si="0"/>
        <v>528.75</v>
      </c>
      <c r="K10" s="117"/>
      <c r="M10" s="8">
        <v>5</v>
      </c>
      <c r="N10" s="114">
        <v>8.5</v>
      </c>
      <c r="O10" s="115"/>
      <c r="P10" s="2"/>
      <c r="R10" s="86" t="s">
        <v>592</v>
      </c>
      <c r="S10" s="88">
        <f>S7-S8</f>
        <v>352</v>
      </c>
    </row>
    <row r="11" spans="1:19" ht="15.75" thickBot="1" x14ac:dyDescent="0.3">
      <c r="A11" s="2"/>
      <c r="C11" s="9" t="s">
        <v>15</v>
      </c>
      <c r="D11" s="11"/>
      <c r="E11" s="11"/>
      <c r="F11" s="11">
        <v>379</v>
      </c>
      <c r="G11" s="69">
        <v>324</v>
      </c>
      <c r="H11" s="69">
        <v>330</v>
      </c>
      <c r="I11" s="69">
        <v>345</v>
      </c>
      <c r="J11" s="116">
        <f t="shared" si="0"/>
        <v>344.5</v>
      </c>
      <c r="K11" s="117"/>
      <c r="M11" s="13">
        <v>6</v>
      </c>
      <c r="N11" s="118">
        <v>7.5</v>
      </c>
      <c r="O11" s="119"/>
      <c r="P11" s="2"/>
      <c r="R11" s="89" t="s">
        <v>593</v>
      </c>
      <c r="S11" s="90">
        <f>S9/S6</f>
        <v>0.81791432872587932</v>
      </c>
    </row>
    <row r="12" spans="1:19" x14ac:dyDescent="0.25">
      <c r="A12" s="2"/>
      <c r="C12" s="9" t="s">
        <v>16</v>
      </c>
      <c r="D12" s="11"/>
      <c r="E12" s="11"/>
      <c r="F12" s="11">
        <v>235</v>
      </c>
      <c r="G12" s="69">
        <v>236</v>
      </c>
      <c r="H12" s="69">
        <v>213</v>
      </c>
      <c r="I12" s="69">
        <v>195</v>
      </c>
      <c r="J12" s="116">
        <f t="shared" si="0"/>
        <v>219.75</v>
      </c>
      <c r="K12" s="117"/>
      <c r="P12" s="2"/>
      <c r="R12" s="89" t="s">
        <v>594</v>
      </c>
      <c r="S12" s="91">
        <f>S10/S7</f>
        <v>0.61350762527233116</v>
      </c>
    </row>
    <row r="13" spans="1:19" ht="15.75" thickBot="1" x14ac:dyDescent="0.3">
      <c r="A13" s="2"/>
      <c r="C13" s="15" t="s">
        <v>17</v>
      </c>
      <c r="D13" s="16">
        <v>58.8</v>
      </c>
      <c r="E13" s="16">
        <v>6.9</v>
      </c>
      <c r="F13" s="16">
        <v>229</v>
      </c>
      <c r="G13" s="16">
        <v>231</v>
      </c>
      <c r="H13" s="16">
        <v>211</v>
      </c>
      <c r="I13" s="16">
        <v>183</v>
      </c>
      <c r="J13" s="120">
        <f t="shared" si="0"/>
        <v>213.5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8.27</v>
      </c>
      <c r="E16" s="11">
        <v>6.3</v>
      </c>
      <c r="F16" s="23">
        <v>1628</v>
      </c>
      <c r="G16" s="17"/>
      <c r="H16" s="24" t="s">
        <v>22</v>
      </c>
      <c r="I16" s="132">
        <v>5.44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68.180000000000007</v>
      </c>
      <c r="E17" s="11"/>
      <c r="F17" s="23">
        <v>234</v>
      </c>
      <c r="G17" s="17"/>
      <c r="H17" s="28" t="s">
        <v>26</v>
      </c>
      <c r="I17" s="134">
        <v>4.75</v>
      </c>
      <c r="J17" s="134"/>
      <c r="K17" s="135"/>
      <c r="M17" s="29">
        <v>6.9</v>
      </c>
      <c r="N17" s="30">
        <v>75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66.47</v>
      </c>
      <c r="E19" s="11"/>
      <c r="F19" s="23">
        <v>230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74.61</v>
      </c>
      <c r="E20" s="11"/>
      <c r="F20" s="23">
        <v>228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75.540000000000006</v>
      </c>
      <c r="E21" s="11"/>
      <c r="F21" s="23">
        <v>1966</v>
      </c>
      <c r="G21" s="17"/>
      <c r="H21" s="122">
        <v>8</v>
      </c>
      <c r="I21" s="124">
        <v>328</v>
      </c>
      <c r="J21" s="124">
        <v>271</v>
      </c>
      <c r="K21" s="126">
        <f>((I21-J21)/I21)</f>
        <v>0.17378048780487804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76.349999999999994</v>
      </c>
      <c r="E22" s="11">
        <v>6.5</v>
      </c>
      <c r="F22" s="23">
        <v>654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606</v>
      </c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77.52</v>
      </c>
      <c r="E24" s="11">
        <v>6.2</v>
      </c>
      <c r="F24" s="23">
        <v>1148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0.54739995720094159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1102</v>
      </c>
      <c r="G25" s="17"/>
      <c r="M25" s="130" t="s">
        <v>44</v>
      </c>
      <c r="N25" s="131"/>
      <c r="O25" s="40">
        <f>(J10-J11)/J10</f>
        <v>0.34846335697399528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0.36211901306240929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2.844141069397042E-2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91.55</v>
      </c>
      <c r="E28" s="36"/>
      <c r="F28" s="37"/>
      <c r="G28" s="49"/>
      <c r="H28" s="50" t="s">
        <v>104</v>
      </c>
      <c r="I28" s="36">
        <v>568</v>
      </c>
      <c r="J28" s="36">
        <v>521</v>
      </c>
      <c r="K28" s="37">
        <f>I28-J28</f>
        <v>47</v>
      </c>
      <c r="M28" s="141" t="s">
        <v>54</v>
      </c>
      <c r="N28" s="142"/>
      <c r="O28" s="51">
        <f>(J9-J13)/J9</f>
        <v>0.81724802054354806</v>
      </c>
      <c r="P28" s="2"/>
    </row>
    <row r="29" spans="1:16" ht="15.75" thickBot="1" x14ac:dyDescent="0.3">
      <c r="A29" s="2"/>
      <c r="B29" s="44"/>
      <c r="C29" s="48" t="s">
        <v>55</v>
      </c>
      <c r="D29" s="36">
        <v>72.75</v>
      </c>
      <c r="E29" s="36">
        <v>68.55</v>
      </c>
      <c r="F29" s="37">
        <v>94.24</v>
      </c>
      <c r="G29" s="52">
        <v>5.0999999999999996</v>
      </c>
      <c r="H29" s="29" t="s">
        <v>105</v>
      </c>
      <c r="I29" s="38">
        <v>231</v>
      </c>
      <c r="J29" s="38">
        <v>204</v>
      </c>
      <c r="K29" s="37">
        <f>I29-J29</f>
        <v>27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79.45</v>
      </c>
      <c r="E30" s="36">
        <v>63.69</v>
      </c>
      <c r="F30" s="37">
        <v>80.17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76.150000000000006</v>
      </c>
      <c r="E31" s="36">
        <v>51.43</v>
      </c>
      <c r="F31" s="37">
        <v>67.540000000000006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54.01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91.65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209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210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211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212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213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214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215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 t="s">
        <v>216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 t="s">
        <v>217</v>
      </c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1811</v>
      </c>
      <c r="G64" s="12"/>
      <c r="H64" s="12"/>
      <c r="I64" s="12"/>
      <c r="J64" s="116">
        <f>AVERAGE(F64:I64)</f>
        <v>1811</v>
      </c>
      <c r="K64" s="117"/>
      <c r="M64" s="8">
        <v>2</v>
      </c>
      <c r="N64" s="114">
        <v>8.6999999999999993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705</v>
      </c>
      <c r="G65" s="12"/>
      <c r="H65" s="12"/>
      <c r="I65" s="12"/>
      <c r="J65" s="116">
        <f t="shared" ref="J65:J70" si="1">AVERAGE(F65:I65)</f>
        <v>705</v>
      </c>
      <c r="K65" s="117"/>
      <c r="M65" s="8">
        <v>3</v>
      </c>
      <c r="N65" s="114">
        <v>8.4</v>
      </c>
      <c r="O65" s="115"/>
      <c r="P65" s="2"/>
    </row>
    <row r="66" spans="1:16" ht="15" customHeight="1" x14ac:dyDescent="0.25">
      <c r="A66" s="2"/>
      <c r="C66" s="9" t="s">
        <v>13</v>
      </c>
      <c r="D66" s="11">
        <v>64.010000000000005</v>
      </c>
      <c r="E66" s="11">
        <v>6</v>
      </c>
      <c r="F66" s="11">
        <v>1229</v>
      </c>
      <c r="G66" s="11">
        <v>1233</v>
      </c>
      <c r="H66" s="11">
        <v>1247</v>
      </c>
      <c r="I66" s="11">
        <v>1296</v>
      </c>
      <c r="J66" s="116">
        <f t="shared" si="1"/>
        <v>1251.25</v>
      </c>
      <c r="K66" s="117"/>
      <c r="M66" s="8">
        <v>4</v>
      </c>
      <c r="N66" s="114">
        <v>7.2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61.72</v>
      </c>
      <c r="E67" s="11">
        <v>7.6</v>
      </c>
      <c r="F67" s="11">
        <v>559</v>
      </c>
      <c r="G67" s="11">
        <v>555</v>
      </c>
      <c r="H67" s="11">
        <v>568</v>
      </c>
      <c r="I67" s="11">
        <v>577</v>
      </c>
      <c r="J67" s="116">
        <f t="shared" si="1"/>
        <v>564.75</v>
      </c>
      <c r="K67" s="117"/>
      <c r="M67" s="8">
        <v>5</v>
      </c>
      <c r="N67" s="114">
        <v>8.6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338</v>
      </c>
      <c r="G68" s="69">
        <v>341</v>
      </c>
      <c r="H68" s="69">
        <v>349</v>
      </c>
      <c r="I68" s="69">
        <v>359</v>
      </c>
      <c r="J68" s="116">
        <f t="shared" si="1"/>
        <v>346.75</v>
      </c>
      <c r="K68" s="117"/>
      <c r="M68" s="13">
        <v>6</v>
      </c>
      <c r="N68" s="118">
        <v>7.1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195</v>
      </c>
      <c r="G69" s="69">
        <v>181</v>
      </c>
      <c r="H69" s="69">
        <v>190</v>
      </c>
      <c r="I69" s="69">
        <v>209</v>
      </c>
      <c r="J69" s="116">
        <f t="shared" si="1"/>
        <v>193.75</v>
      </c>
      <c r="K69" s="117"/>
      <c r="P69" s="2"/>
    </row>
    <row r="70" spans="1:16" ht="15.75" thickBot="1" x14ac:dyDescent="0.3">
      <c r="A70" s="2"/>
      <c r="C70" s="15" t="s">
        <v>17</v>
      </c>
      <c r="D70" s="16">
        <v>60.29</v>
      </c>
      <c r="E70" s="16">
        <v>7.1</v>
      </c>
      <c r="F70" s="16">
        <v>186</v>
      </c>
      <c r="G70" s="16">
        <v>192</v>
      </c>
      <c r="H70" s="16">
        <v>204</v>
      </c>
      <c r="I70" s="16">
        <v>221</v>
      </c>
      <c r="J70" s="120">
        <f t="shared" si="1"/>
        <v>200.75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19.71</v>
      </c>
      <c r="E73" s="11">
        <v>10.4</v>
      </c>
      <c r="F73" s="23">
        <v>1337</v>
      </c>
      <c r="G73" s="17"/>
      <c r="H73" s="24" t="s">
        <v>22</v>
      </c>
      <c r="I73" s="132">
        <v>5.83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66.760000000000005</v>
      </c>
      <c r="E74" s="11"/>
      <c r="F74" s="23">
        <v>184</v>
      </c>
      <c r="G74" s="17"/>
      <c r="H74" s="28" t="s">
        <v>26</v>
      </c>
      <c r="I74" s="134">
        <v>5.6</v>
      </c>
      <c r="J74" s="134"/>
      <c r="K74" s="135"/>
      <c r="M74" s="29">
        <v>6.8</v>
      </c>
      <c r="N74" s="30">
        <v>70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62.91</v>
      </c>
      <c r="E76" s="11"/>
      <c r="F76" s="23">
        <v>149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74.94</v>
      </c>
      <c r="E77" s="11"/>
      <c r="F77" s="23">
        <v>162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5.0999999999999996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75.59</v>
      </c>
      <c r="E78" s="11"/>
      <c r="F78" s="23">
        <v>1902</v>
      </c>
      <c r="G78" s="17"/>
      <c r="H78" s="122">
        <v>12</v>
      </c>
      <c r="I78" s="124">
        <v>344</v>
      </c>
      <c r="J78" s="124">
        <v>111</v>
      </c>
      <c r="K78" s="126">
        <f>((I78-J78)/I78)</f>
        <v>0.67732558139534882</v>
      </c>
      <c r="M78" s="13">
        <v>2</v>
      </c>
      <c r="N78" s="38">
        <v>5.3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76.150000000000006</v>
      </c>
      <c r="E79" s="11">
        <v>6</v>
      </c>
      <c r="F79" s="23">
        <v>541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530</v>
      </c>
      <c r="G80" s="17"/>
      <c r="H80" s="122">
        <v>13</v>
      </c>
      <c r="I80" s="124">
        <v>329</v>
      </c>
      <c r="J80" s="124">
        <v>122</v>
      </c>
      <c r="K80" s="126">
        <f>((I80-J80)/I80)</f>
        <v>0.62917933130699089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79.069999999999993</v>
      </c>
      <c r="E81" s="11">
        <v>5.8</v>
      </c>
      <c r="F81" s="23">
        <v>1192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0.54865134865134868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1177</v>
      </c>
      <c r="G82" s="17"/>
      <c r="M82" s="130" t="s">
        <v>44</v>
      </c>
      <c r="N82" s="131"/>
      <c r="O82" s="40">
        <f>(J67-J68)/J67</f>
        <v>0.38601150951748564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0.441240086517664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-3.612903225806452E-2</v>
      </c>
      <c r="P84" s="2"/>
    </row>
    <row r="85" spans="1:16" ht="15.75" thickBot="1" x14ac:dyDescent="0.3">
      <c r="A85" s="2"/>
      <c r="B85" s="44"/>
      <c r="C85" s="48" t="s">
        <v>53</v>
      </c>
      <c r="D85" s="36">
        <v>90.95</v>
      </c>
      <c r="E85" s="36"/>
      <c r="F85" s="37"/>
      <c r="G85" s="49"/>
      <c r="H85" s="50" t="s">
        <v>22</v>
      </c>
      <c r="I85" s="36">
        <v>691</v>
      </c>
      <c r="J85" s="36">
        <v>599</v>
      </c>
      <c r="K85" s="37">
        <f>I85-J85</f>
        <v>92</v>
      </c>
      <c r="M85" s="141" t="s">
        <v>54</v>
      </c>
      <c r="N85" s="142"/>
      <c r="O85" s="51">
        <f>(J66-J70)/J66</f>
        <v>0.83956043956043958</v>
      </c>
      <c r="P85" s="2"/>
    </row>
    <row r="86" spans="1:16" ht="15.75" thickBot="1" x14ac:dyDescent="0.3">
      <c r="A86" s="2"/>
      <c r="B86" s="44"/>
      <c r="C86" s="48" t="s">
        <v>55</v>
      </c>
      <c r="D86" s="36">
        <v>73.05</v>
      </c>
      <c r="E86" s="36">
        <v>68.17</v>
      </c>
      <c r="F86" s="37">
        <v>93.33</v>
      </c>
      <c r="G86" s="52">
        <v>5.2</v>
      </c>
      <c r="H86" s="29" t="s">
        <v>26</v>
      </c>
      <c r="I86" s="38">
        <v>209</v>
      </c>
      <c r="J86" s="38">
        <v>192</v>
      </c>
      <c r="K86" s="37">
        <f>I86-J86</f>
        <v>17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80.25</v>
      </c>
      <c r="E87" s="36">
        <v>65.03</v>
      </c>
      <c r="F87" s="37">
        <v>81.040000000000006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76.650000000000006</v>
      </c>
      <c r="E88" s="36">
        <v>52.74</v>
      </c>
      <c r="F88" s="37">
        <v>68.81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57.04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91.19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65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221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222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223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218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224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 t="s">
        <v>219</v>
      </c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 t="s">
        <v>220</v>
      </c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 t="s">
        <v>225</v>
      </c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 t="s">
        <v>226</v>
      </c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 t="s">
        <v>227</v>
      </c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 t="s">
        <v>228</v>
      </c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 t="s">
        <v>229</v>
      </c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1840</v>
      </c>
      <c r="G119" s="12"/>
      <c r="H119" s="12"/>
      <c r="I119" s="12"/>
      <c r="J119" s="116">
        <f>AVERAGE(F119:I119)</f>
        <v>1840</v>
      </c>
      <c r="K119" s="117"/>
      <c r="M119" s="8">
        <v>2</v>
      </c>
      <c r="N119" s="114">
        <v>8.3000000000000007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725</v>
      </c>
      <c r="G120" s="12"/>
      <c r="H120" s="12"/>
      <c r="I120" s="12"/>
      <c r="J120" s="116">
        <f t="shared" ref="J120:J125" si="2">AVERAGE(F120:I120)</f>
        <v>725</v>
      </c>
      <c r="K120" s="117"/>
      <c r="M120" s="8">
        <v>3</v>
      </c>
      <c r="N120" s="114">
        <v>8.1999999999999993</v>
      </c>
      <c r="O120" s="115"/>
      <c r="P120" s="2"/>
    </row>
    <row r="121" spans="1:16" x14ac:dyDescent="0.25">
      <c r="A121" s="2"/>
      <c r="C121" s="9" t="s">
        <v>13</v>
      </c>
      <c r="D121" s="11">
        <v>61.84</v>
      </c>
      <c r="E121" s="11">
        <v>6</v>
      </c>
      <c r="F121" s="11">
        <v>1247</v>
      </c>
      <c r="G121" s="11">
        <v>1230</v>
      </c>
      <c r="H121" s="11">
        <v>1235</v>
      </c>
      <c r="I121" s="11">
        <v>1224</v>
      </c>
      <c r="J121" s="116">
        <f t="shared" si="2"/>
        <v>1234</v>
      </c>
      <c r="K121" s="117"/>
      <c r="M121" s="8">
        <v>4</v>
      </c>
      <c r="N121" s="114">
        <v>7</v>
      </c>
      <c r="O121" s="115"/>
      <c r="P121" s="2"/>
    </row>
    <row r="122" spans="1:16" x14ac:dyDescent="0.25">
      <c r="A122" s="2"/>
      <c r="C122" s="9" t="s">
        <v>14</v>
      </c>
      <c r="D122" s="11">
        <v>59.45</v>
      </c>
      <c r="E122" s="11">
        <v>7</v>
      </c>
      <c r="F122" s="11">
        <v>635</v>
      </c>
      <c r="G122" s="11">
        <v>620</v>
      </c>
      <c r="H122" s="11">
        <v>634</v>
      </c>
      <c r="I122" s="11">
        <v>622</v>
      </c>
      <c r="J122" s="116">
        <f t="shared" si="2"/>
        <v>627.75</v>
      </c>
      <c r="K122" s="117"/>
      <c r="M122" s="8">
        <v>5</v>
      </c>
      <c r="N122" s="114">
        <v>8.5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424</v>
      </c>
      <c r="G123" s="69">
        <v>411</v>
      </c>
      <c r="H123" s="69">
        <v>435</v>
      </c>
      <c r="I123" s="69">
        <v>424</v>
      </c>
      <c r="J123" s="116">
        <f t="shared" si="2"/>
        <v>423.5</v>
      </c>
      <c r="K123" s="117"/>
      <c r="M123" s="13">
        <v>6</v>
      </c>
      <c r="N123" s="118">
        <v>6.9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243</v>
      </c>
      <c r="G124" s="69">
        <v>240</v>
      </c>
      <c r="H124" s="69">
        <v>267</v>
      </c>
      <c r="I124" s="69">
        <v>264</v>
      </c>
      <c r="J124" s="116">
        <f t="shared" si="2"/>
        <v>253.5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59.04</v>
      </c>
      <c r="E125" s="16">
        <v>6.4</v>
      </c>
      <c r="F125" s="16">
        <v>240</v>
      </c>
      <c r="G125" s="16">
        <v>237</v>
      </c>
      <c r="H125" s="16">
        <v>265</v>
      </c>
      <c r="I125" s="16">
        <v>262</v>
      </c>
      <c r="J125" s="120">
        <f t="shared" si="2"/>
        <v>251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9.43</v>
      </c>
      <c r="E128" s="11">
        <v>5.7</v>
      </c>
      <c r="F128" s="23">
        <v>920</v>
      </c>
      <c r="G128" s="17"/>
      <c r="H128" s="24" t="s">
        <v>22</v>
      </c>
      <c r="I128" s="132">
        <v>5.61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67.069999999999993</v>
      </c>
      <c r="E129" s="11"/>
      <c r="F129" s="23">
        <v>217</v>
      </c>
      <c r="G129" s="17"/>
      <c r="H129" s="28" t="s">
        <v>26</v>
      </c>
      <c r="I129" s="134">
        <v>5.27</v>
      </c>
      <c r="J129" s="134"/>
      <c r="K129" s="135"/>
      <c r="M129" s="29">
        <v>6.9</v>
      </c>
      <c r="N129" s="30">
        <v>146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65.73</v>
      </c>
      <c r="E131" s="11"/>
      <c r="F131" s="23">
        <v>215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72.11</v>
      </c>
      <c r="E132" s="11"/>
      <c r="F132" s="23">
        <v>213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76.150000000000006</v>
      </c>
      <c r="E133" s="11"/>
      <c r="F133" s="23">
        <v>1989</v>
      </c>
      <c r="G133" s="17"/>
      <c r="H133" s="122">
        <v>1</v>
      </c>
      <c r="I133" s="124">
        <v>629</v>
      </c>
      <c r="J133" s="124">
        <v>396</v>
      </c>
      <c r="K133" s="126">
        <f>((I133-J133)/I133)</f>
        <v>0.37042925278219396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76.400000000000006</v>
      </c>
      <c r="E134" s="11">
        <v>6.3</v>
      </c>
      <c r="F134" s="23">
        <v>535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521</v>
      </c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78.760000000000005</v>
      </c>
      <c r="E136" s="11">
        <v>6</v>
      </c>
      <c r="F136" s="23">
        <v>1183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0.49128849270664504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1169</v>
      </c>
      <c r="G137" s="17"/>
      <c r="M137" s="130" t="s">
        <v>44</v>
      </c>
      <c r="N137" s="131"/>
      <c r="O137" s="40">
        <f>(J122-J123)/J122</f>
        <v>0.32536837913181998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0.40141676505312868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9.8619329388560158E-3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120</v>
      </c>
      <c r="I140" s="36">
        <v>313</v>
      </c>
      <c r="J140" s="36">
        <v>277</v>
      </c>
      <c r="K140" s="37">
        <f>I140-J140</f>
        <v>36</v>
      </c>
      <c r="M140" s="141" t="s">
        <v>54</v>
      </c>
      <c r="N140" s="142"/>
      <c r="O140" s="51">
        <f>(J121-J125)/J121</f>
        <v>0.79659643435980554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72.849999999999994</v>
      </c>
      <c r="E141" s="36">
        <v>68.180000000000007</v>
      </c>
      <c r="F141" s="37">
        <v>93.59</v>
      </c>
      <c r="G141" s="52">
        <v>5.0999999999999996</v>
      </c>
      <c r="H141" s="29" t="s">
        <v>26</v>
      </c>
      <c r="I141" s="38">
        <v>224</v>
      </c>
      <c r="J141" s="38">
        <v>169</v>
      </c>
      <c r="K141" s="37">
        <f>I141-J141</f>
        <v>55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79.849999999999994</v>
      </c>
      <c r="E142" s="36">
        <v>64.84</v>
      </c>
      <c r="F142" s="37">
        <v>81.2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77.150000000000006</v>
      </c>
      <c r="E143" s="36">
        <v>53</v>
      </c>
      <c r="F143" s="37">
        <v>68.7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52.6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230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233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234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235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236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231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 t="s">
        <v>232</v>
      </c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 t="s">
        <v>237</v>
      </c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 t="s">
        <v>238</v>
      </c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3220-C0CD-4130-9C03-DE9B6828D68A}">
  <sheetPr codeName="Sheet24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1092.75</v>
      </c>
    </row>
    <row r="7" spans="1:19" x14ac:dyDescent="0.25">
      <c r="A7" s="2"/>
      <c r="C7" s="9" t="s">
        <v>11</v>
      </c>
      <c r="D7" s="10"/>
      <c r="E7" s="10"/>
      <c r="F7" s="11">
        <v>1745</v>
      </c>
      <c r="G7" s="12"/>
      <c r="H7" s="12"/>
      <c r="I7" s="12"/>
      <c r="J7" s="116">
        <f>AVERAGE(F7:I7)</f>
        <v>1745</v>
      </c>
      <c r="K7" s="117"/>
      <c r="M7" s="8">
        <v>2</v>
      </c>
      <c r="N7" s="114">
        <v>8.4</v>
      </c>
      <c r="O7" s="115"/>
      <c r="P7" s="2"/>
      <c r="R7" s="60" t="s">
        <v>22</v>
      </c>
      <c r="S7" s="84">
        <f>AVERAGE(J10,J67,J122)</f>
        <v>606.83333333333337</v>
      </c>
    </row>
    <row r="8" spans="1:19" x14ac:dyDescent="0.25">
      <c r="A8" s="2"/>
      <c r="C8" s="9" t="s">
        <v>12</v>
      </c>
      <c r="D8" s="10"/>
      <c r="E8" s="10"/>
      <c r="F8" s="11">
        <v>563</v>
      </c>
      <c r="G8" s="12"/>
      <c r="H8" s="12"/>
      <c r="I8" s="12"/>
      <c r="J8" s="116">
        <f t="shared" ref="J8:J13" si="0">AVERAGE(F8:I8)</f>
        <v>563</v>
      </c>
      <c r="K8" s="117"/>
      <c r="M8" s="8">
        <v>3</v>
      </c>
      <c r="N8" s="114">
        <v>8.1999999999999993</v>
      </c>
      <c r="O8" s="115"/>
      <c r="P8" s="2"/>
      <c r="R8" s="60" t="s">
        <v>26</v>
      </c>
      <c r="S8" s="85">
        <f>AVERAGE(J13,J70,J125)</f>
        <v>243.16666666666666</v>
      </c>
    </row>
    <row r="9" spans="1:19" x14ac:dyDescent="0.25">
      <c r="A9" s="2"/>
      <c r="C9" s="9" t="s">
        <v>13</v>
      </c>
      <c r="D9" s="11">
        <v>61.4</v>
      </c>
      <c r="E9" s="11">
        <v>5.9</v>
      </c>
      <c r="F9" s="11">
        <v>1188</v>
      </c>
      <c r="G9" s="11">
        <v>1103</v>
      </c>
      <c r="H9" s="11">
        <v>1005</v>
      </c>
      <c r="I9" s="11">
        <v>1039</v>
      </c>
      <c r="J9" s="116">
        <f t="shared" si="0"/>
        <v>1083.75</v>
      </c>
      <c r="K9" s="117"/>
      <c r="M9" s="8">
        <v>4</v>
      </c>
      <c r="N9" s="114">
        <v>7.8</v>
      </c>
      <c r="O9" s="115"/>
      <c r="P9" s="2"/>
      <c r="R9" s="86" t="s">
        <v>591</v>
      </c>
      <c r="S9" s="87">
        <f>S6-S8</f>
        <v>849.58333333333337</v>
      </c>
    </row>
    <row r="10" spans="1:19" x14ac:dyDescent="0.25">
      <c r="A10" s="2"/>
      <c r="C10" s="9" t="s">
        <v>14</v>
      </c>
      <c r="D10" s="11">
        <v>59.51</v>
      </c>
      <c r="E10" s="11">
        <v>7.1</v>
      </c>
      <c r="F10" s="11">
        <v>633</v>
      </c>
      <c r="G10" s="11">
        <v>595</v>
      </c>
      <c r="H10" s="11">
        <v>530</v>
      </c>
      <c r="I10" s="11">
        <v>587</v>
      </c>
      <c r="J10" s="116">
        <f t="shared" si="0"/>
        <v>586.25</v>
      </c>
      <c r="K10" s="117"/>
      <c r="M10" s="8">
        <v>5</v>
      </c>
      <c r="N10" s="114">
        <v>8.3000000000000007</v>
      </c>
      <c r="O10" s="115"/>
      <c r="P10" s="2"/>
      <c r="R10" s="86" t="s">
        <v>592</v>
      </c>
      <c r="S10" s="88">
        <f>S7-S8</f>
        <v>363.66666666666674</v>
      </c>
    </row>
    <row r="11" spans="1:19" ht="15.75" thickBot="1" x14ac:dyDescent="0.3">
      <c r="A11" s="2"/>
      <c r="C11" s="9" t="s">
        <v>15</v>
      </c>
      <c r="D11" s="11"/>
      <c r="E11" s="11"/>
      <c r="F11" s="11">
        <v>463</v>
      </c>
      <c r="G11" s="69">
        <v>452</v>
      </c>
      <c r="H11" s="69">
        <v>445</v>
      </c>
      <c r="I11" s="69">
        <v>475</v>
      </c>
      <c r="J11" s="116">
        <f t="shared" si="0"/>
        <v>458.75</v>
      </c>
      <c r="K11" s="117"/>
      <c r="M11" s="13">
        <v>6</v>
      </c>
      <c r="N11" s="118">
        <v>7</v>
      </c>
      <c r="O11" s="119"/>
      <c r="P11" s="2"/>
      <c r="R11" s="89" t="s">
        <v>593</v>
      </c>
      <c r="S11" s="90">
        <f>S9/S6</f>
        <v>0.77747273697857089</v>
      </c>
    </row>
    <row r="12" spans="1:19" x14ac:dyDescent="0.25">
      <c r="A12" s="2"/>
      <c r="C12" s="9" t="s">
        <v>16</v>
      </c>
      <c r="D12" s="11"/>
      <c r="E12" s="11"/>
      <c r="F12" s="11">
        <v>250</v>
      </c>
      <c r="G12" s="69">
        <v>248</v>
      </c>
      <c r="H12" s="69">
        <v>256</v>
      </c>
      <c r="I12" s="69">
        <v>251</v>
      </c>
      <c r="J12" s="116">
        <f t="shared" si="0"/>
        <v>251.25</v>
      </c>
      <c r="K12" s="117"/>
      <c r="P12" s="2"/>
      <c r="R12" s="89" t="s">
        <v>594</v>
      </c>
      <c r="S12" s="91">
        <f>S10/S7</f>
        <v>0.59928591046415824</v>
      </c>
    </row>
    <row r="13" spans="1:19" ht="15.75" thickBot="1" x14ac:dyDescent="0.3">
      <c r="A13" s="2"/>
      <c r="C13" s="15" t="s">
        <v>17</v>
      </c>
      <c r="D13" s="16">
        <v>58.45</v>
      </c>
      <c r="E13" s="16">
        <v>6.9</v>
      </c>
      <c r="F13" s="16">
        <v>262</v>
      </c>
      <c r="G13" s="16">
        <v>257</v>
      </c>
      <c r="H13" s="16">
        <v>257</v>
      </c>
      <c r="I13" s="16">
        <v>249</v>
      </c>
      <c r="J13" s="120">
        <f t="shared" si="0"/>
        <v>256.25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17.760000000000002</v>
      </c>
      <c r="E16" s="11">
        <v>6</v>
      </c>
      <c r="F16" s="23">
        <v>1258</v>
      </c>
      <c r="G16" s="17"/>
      <c r="H16" s="24" t="s">
        <v>22</v>
      </c>
      <c r="I16" s="132">
        <v>5.88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65.849999999999994</v>
      </c>
      <c r="E17" s="11"/>
      <c r="F17" s="23">
        <v>278</v>
      </c>
      <c r="G17" s="17"/>
      <c r="H17" s="28" t="s">
        <v>26</v>
      </c>
      <c r="I17" s="134">
        <v>5.55</v>
      </c>
      <c r="J17" s="134"/>
      <c r="K17" s="135"/>
      <c r="M17" s="29">
        <v>6.8</v>
      </c>
      <c r="N17" s="30">
        <v>112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60.72</v>
      </c>
      <c r="E19" s="11"/>
      <c r="F19" s="23">
        <v>266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61.03</v>
      </c>
      <c r="E20" s="11"/>
      <c r="F20" s="23">
        <v>269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77.27</v>
      </c>
      <c r="E21" s="11"/>
      <c r="F21" s="23">
        <v>1837</v>
      </c>
      <c r="G21" s="17"/>
      <c r="H21" s="122">
        <v>2</v>
      </c>
      <c r="I21" s="124">
        <v>610</v>
      </c>
      <c r="J21" s="124">
        <v>492</v>
      </c>
      <c r="K21" s="126">
        <f>((I21-J21)/I21)</f>
        <v>0.19344262295081968</v>
      </c>
      <c r="M21" s="13">
        <v>2</v>
      </c>
      <c r="N21" s="38">
        <v>5.7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76.91</v>
      </c>
      <c r="E22" s="11">
        <v>6.4</v>
      </c>
      <c r="F22" s="23">
        <v>574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557</v>
      </c>
      <c r="G23" s="17"/>
      <c r="H23" s="122">
        <v>5</v>
      </c>
      <c r="I23" s="124">
        <v>462</v>
      </c>
      <c r="J23" s="124">
        <v>301</v>
      </c>
      <c r="K23" s="126">
        <f>((I23-J23)/I23)</f>
        <v>0.34848484848484851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77.69</v>
      </c>
      <c r="E24" s="11">
        <v>6.1</v>
      </c>
      <c r="F24" s="23">
        <v>1096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0.45905420991926182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1001</v>
      </c>
      <c r="G25" s="17"/>
      <c r="M25" s="130" t="s">
        <v>44</v>
      </c>
      <c r="N25" s="131"/>
      <c r="O25" s="40">
        <f>(J10-J11)/J10</f>
        <v>0.21748400852878466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0.45231607629427795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-1.9900497512437811E-2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91.5</v>
      </c>
      <c r="E28" s="36"/>
      <c r="F28" s="37"/>
      <c r="G28" s="49"/>
      <c r="H28" s="50" t="s">
        <v>22</v>
      </c>
      <c r="I28" s="36">
        <v>372</v>
      </c>
      <c r="J28" s="36">
        <v>324</v>
      </c>
      <c r="K28" s="37">
        <f>I28-J28</f>
        <v>48</v>
      </c>
      <c r="M28" s="141" t="s">
        <v>54</v>
      </c>
      <c r="N28" s="142"/>
      <c r="O28" s="51">
        <f>(J9-J13)/J9</f>
        <v>0.7635524798154556</v>
      </c>
      <c r="P28" s="2"/>
    </row>
    <row r="29" spans="1:16" ht="15.75" thickBot="1" x14ac:dyDescent="0.3">
      <c r="A29" s="2"/>
      <c r="B29" s="44"/>
      <c r="C29" s="48" t="s">
        <v>55</v>
      </c>
      <c r="D29" s="36">
        <v>72.45</v>
      </c>
      <c r="E29" s="36">
        <v>68.23</v>
      </c>
      <c r="F29" s="37">
        <v>94.18</v>
      </c>
      <c r="G29" s="52">
        <v>5.3</v>
      </c>
      <c r="H29" s="29" t="s">
        <v>26</v>
      </c>
      <c r="I29" s="38">
        <v>244</v>
      </c>
      <c r="J29" s="38">
        <v>229</v>
      </c>
      <c r="K29" s="37">
        <f>I29-J29</f>
        <v>15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78.45</v>
      </c>
      <c r="E30" s="36">
        <v>63.32</v>
      </c>
      <c r="F30" s="37">
        <v>80.709999999999994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77.55</v>
      </c>
      <c r="E31" s="36">
        <v>53.56</v>
      </c>
      <c r="F31" s="37">
        <v>69.06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54.15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239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244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245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240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 t="s">
        <v>241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 t="s">
        <v>242</v>
      </c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 t="s">
        <v>243</v>
      </c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1733</v>
      </c>
      <c r="G64" s="12"/>
      <c r="H64" s="12"/>
      <c r="I64" s="12"/>
      <c r="J64" s="116">
        <f>AVERAGE(F64:I64)</f>
        <v>1733</v>
      </c>
      <c r="K64" s="117"/>
      <c r="L64" t="s">
        <v>65</v>
      </c>
      <c r="M64" s="8">
        <v>2</v>
      </c>
      <c r="N64" s="114">
        <v>8.4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544</v>
      </c>
      <c r="G65" s="12"/>
      <c r="H65" s="12"/>
      <c r="I65" s="12"/>
      <c r="J65" s="116">
        <v>544</v>
      </c>
      <c r="K65" s="117"/>
      <c r="M65" s="8">
        <v>3</v>
      </c>
      <c r="N65" s="114">
        <v>8.5</v>
      </c>
      <c r="O65" s="115"/>
      <c r="P65" s="2"/>
    </row>
    <row r="66" spans="1:16" ht="15" customHeight="1" x14ac:dyDescent="0.25">
      <c r="A66" s="2"/>
      <c r="C66" s="9" t="s">
        <v>13</v>
      </c>
      <c r="D66" s="11">
        <v>63.64</v>
      </c>
      <c r="E66" s="11">
        <v>6</v>
      </c>
      <c r="F66" s="11">
        <v>1122</v>
      </c>
      <c r="G66" s="11">
        <v>1129</v>
      </c>
      <c r="H66" s="11">
        <v>1108</v>
      </c>
      <c r="I66" s="11">
        <v>1100</v>
      </c>
      <c r="J66" s="116">
        <f t="shared" ref="J66:J70" si="1">AVERAGE(F66:I66)</f>
        <v>1114.75</v>
      </c>
      <c r="K66" s="117"/>
      <c r="M66" s="8">
        <v>4</v>
      </c>
      <c r="N66" s="114">
        <v>6.8</v>
      </c>
      <c r="O66" s="115"/>
      <c r="P66" s="2"/>
    </row>
    <row r="67" spans="1:16" ht="15" customHeight="1" x14ac:dyDescent="0.25">
      <c r="A67" s="2"/>
      <c r="C67" s="9" t="s">
        <v>14</v>
      </c>
      <c r="D67" s="11">
        <v>62.29</v>
      </c>
      <c r="E67" s="11">
        <v>8.4</v>
      </c>
      <c r="F67" s="11">
        <v>649</v>
      </c>
      <c r="G67" s="11">
        <v>655</v>
      </c>
      <c r="H67" s="11">
        <v>648</v>
      </c>
      <c r="I67" s="11">
        <v>590</v>
      </c>
      <c r="J67" s="116">
        <f t="shared" si="1"/>
        <v>635.5</v>
      </c>
      <c r="K67" s="117"/>
      <c r="M67" s="8">
        <v>5</v>
      </c>
      <c r="N67" s="114">
        <v>8.4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440</v>
      </c>
      <c r="G68" s="69">
        <v>444</v>
      </c>
      <c r="H68" s="69">
        <v>438</v>
      </c>
      <c r="I68" s="69">
        <v>430</v>
      </c>
      <c r="J68" s="116">
        <f t="shared" si="1"/>
        <v>438</v>
      </c>
      <c r="K68" s="117"/>
      <c r="M68" s="13">
        <v>6</v>
      </c>
      <c r="N68" s="118">
        <v>8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233</v>
      </c>
      <c r="G69" s="69">
        <v>241</v>
      </c>
      <c r="H69" s="69">
        <v>222</v>
      </c>
      <c r="I69" s="69">
        <v>224</v>
      </c>
      <c r="J69" s="116">
        <f t="shared" si="1"/>
        <v>230</v>
      </c>
      <c r="K69" s="117"/>
      <c r="P69" s="2"/>
    </row>
    <row r="70" spans="1:16" ht="15.75" thickBot="1" x14ac:dyDescent="0.3">
      <c r="A70" s="2"/>
      <c r="C70" s="15" t="s">
        <v>17</v>
      </c>
      <c r="D70" s="16">
        <v>61.41</v>
      </c>
      <c r="E70" s="16">
        <v>6.9</v>
      </c>
      <c r="F70" s="16">
        <v>251</v>
      </c>
      <c r="G70" s="16">
        <v>256</v>
      </c>
      <c r="H70" s="16">
        <v>239</v>
      </c>
      <c r="I70" s="16">
        <v>233</v>
      </c>
      <c r="J70" s="120">
        <f t="shared" si="1"/>
        <v>244.75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11.44</v>
      </c>
      <c r="E73" s="11">
        <v>10.199999999999999</v>
      </c>
      <c r="F73" s="23">
        <v>1088</v>
      </c>
      <c r="G73" s="17"/>
      <c r="H73" s="24" t="s">
        <v>22</v>
      </c>
      <c r="I73" s="132">
        <v>5.6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66.77</v>
      </c>
      <c r="E74" s="11"/>
      <c r="F74" s="23">
        <v>249</v>
      </c>
      <c r="G74" s="17"/>
      <c r="H74" s="28" t="s">
        <v>26</v>
      </c>
      <c r="I74" s="134">
        <v>5.15</v>
      </c>
      <c r="J74" s="134"/>
      <c r="K74" s="135"/>
      <c r="M74" s="29">
        <v>6.9</v>
      </c>
      <c r="N74" s="30">
        <v>74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63.03</v>
      </c>
      <c r="E76" s="11"/>
      <c r="F76" s="23">
        <v>225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72.239999999999995</v>
      </c>
      <c r="E77" s="11"/>
      <c r="F77" s="23">
        <v>242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5.3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74.78</v>
      </c>
      <c r="E78" s="11"/>
      <c r="F78" s="23">
        <v>1790</v>
      </c>
      <c r="G78" s="17"/>
      <c r="H78" s="122">
        <v>6</v>
      </c>
      <c r="I78" s="124">
        <v>494</v>
      </c>
      <c r="J78" s="124">
        <v>182</v>
      </c>
      <c r="K78" s="126">
        <f>((I78-J78)/I78)</f>
        <v>0.63157894736842102</v>
      </c>
      <c r="M78" s="13">
        <v>2</v>
      </c>
      <c r="N78" s="38">
        <v>5.0999999999999996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75.59</v>
      </c>
      <c r="E79" s="11">
        <v>6.3</v>
      </c>
      <c r="F79" s="23">
        <v>535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521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78.010000000000005</v>
      </c>
      <c r="E81" s="11">
        <v>6.1</v>
      </c>
      <c r="F81" s="23">
        <v>1069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0.42991702175375646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1044</v>
      </c>
      <c r="G82" s="17"/>
      <c r="M82" s="130" t="s">
        <v>44</v>
      </c>
      <c r="N82" s="131"/>
      <c r="O82" s="40">
        <f>(J67-J68)/J67</f>
        <v>0.31077891424075532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0.47488584474885842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-6.41304347826087E-2</v>
      </c>
      <c r="P84" s="2"/>
    </row>
    <row r="85" spans="1:16" ht="15.75" thickBot="1" x14ac:dyDescent="0.3">
      <c r="A85" s="2"/>
      <c r="B85" s="44"/>
      <c r="C85" s="48" t="s">
        <v>53</v>
      </c>
      <c r="D85" s="36">
        <v>90.97</v>
      </c>
      <c r="E85" s="36"/>
      <c r="F85" s="37"/>
      <c r="G85" s="49"/>
      <c r="H85" s="50" t="s">
        <v>22</v>
      </c>
      <c r="I85" s="36">
        <v>844</v>
      </c>
      <c r="J85" s="36">
        <v>755</v>
      </c>
      <c r="K85" s="37">
        <f>I85-J85</f>
        <v>89</v>
      </c>
      <c r="M85" s="141" t="s">
        <v>54</v>
      </c>
      <c r="N85" s="142"/>
      <c r="O85" s="51">
        <f>(J66-J70)/J66</f>
        <v>0.78044404575016824</v>
      </c>
      <c r="P85" s="2"/>
    </row>
    <row r="86" spans="1:16" ht="15.75" thickBot="1" x14ac:dyDescent="0.3">
      <c r="A86" s="2"/>
      <c r="B86" s="44"/>
      <c r="C86" s="48" t="s">
        <v>55</v>
      </c>
      <c r="D86" s="36">
        <v>72.849999999999994</v>
      </c>
      <c r="E86" s="36">
        <v>67.959999999999994</v>
      </c>
      <c r="F86" s="37">
        <v>93.29</v>
      </c>
      <c r="G86" s="52">
        <v>5.4</v>
      </c>
      <c r="H86" s="29" t="s">
        <v>26</v>
      </c>
      <c r="I86" s="38">
        <v>277</v>
      </c>
      <c r="J86" s="38">
        <v>259</v>
      </c>
      <c r="K86" s="37">
        <f>I86-J86</f>
        <v>18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80.75</v>
      </c>
      <c r="E87" s="36">
        <v>65.52</v>
      </c>
      <c r="F87" s="37">
        <v>81.14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75.45</v>
      </c>
      <c r="E88" s="36">
        <v>52.01</v>
      </c>
      <c r="F88" s="37">
        <v>68.94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55.88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91.16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246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249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250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251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252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247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 t="s">
        <v>248</v>
      </c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 t="s">
        <v>253</v>
      </c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1898</v>
      </c>
      <c r="G119" s="12"/>
      <c r="H119" s="12"/>
      <c r="I119" s="12"/>
      <c r="J119" s="116">
        <f>AVERAGE(F119:I119)</f>
        <v>1898</v>
      </c>
      <c r="K119" s="117"/>
      <c r="M119" s="8">
        <v>2</v>
      </c>
      <c r="N119" s="114">
        <v>8.4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620</v>
      </c>
      <c r="G120" s="12"/>
      <c r="H120" s="12"/>
      <c r="I120" s="12"/>
      <c r="J120" s="116">
        <f t="shared" ref="J120:J125" si="2">AVERAGE(F120:I120)</f>
        <v>620</v>
      </c>
      <c r="K120" s="117"/>
      <c r="M120" s="8">
        <v>3</v>
      </c>
      <c r="N120" s="114">
        <v>8.1999999999999993</v>
      </c>
      <c r="O120" s="115"/>
      <c r="P120" s="2"/>
    </row>
    <row r="121" spans="1:16" x14ac:dyDescent="0.25">
      <c r="A121" s="2"/>
      <c r="C121" s="9" t="s">
        <v>13</v>
      </c>
      <c r="D121" s="11">
        <v>63.98</v>
      </c>
      <c r="E121" s="11">
        <v>5.6</v>
      </c>
      <c r="F121" s="11">
        <v>1063</v>
      </c>
      <c r="G121" s="11">
        <v>1049</v>
      </c>
      <c r="H121" s="11">
        <v>1097</v>
      </c>
      <c r="I121" s="11">
        <v>1110</v>
      </c>
      <c r="J121" s="116">
        <f t="shared" si="2"/>
        <v>1079.75</v>
      </c>
      <c r="K121" s="117"/>
      <c r="M121" s="8">
        <v>4</v>
      </c>
      <c r="N121" s="114">
        <v>7.5</v>
      </c>
      <c r="O121" s="115"/>
      <c r="P121" s="2"/>
    </row>
    <row r="122" spans="1:16" x14ac:dyDescent="0.25">
      <c r="A122" s="2"/>
      <c r="C122" s="9" t="s">
        <v>14</v>
      </c>
      <c r="D122" s="11">
        <v>58.03</v>
      </c>
      <c r="E122" s="11">
        <v>6.9</v>
      </c>
      <c r="F122" s="11">
        <v>574</v>
      </c>
      <c r="G122" s="11">
        <v>589</v>
      </c>
      <c r="H122" s="11">
        <v>612</v>
      </c>
      <c r="I122" s="11">
        <v>620</v>
      </c>
      <c r="J122" s="116">
        <f t="shared" si="2"/>
        <v>598.75</v>
      </c>
      <c r="K122" s="117"/>
      <c r="M122" s="8">
        <v>5</v>
      </c>
      <c r="N122" s="114">
        <v>8.1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418</v>
      </c>
      <c r="G123" s="69">
        <v>429</v>
      </c>
      <c r="H123" s="69">
        <v>420</v>
      </c>
      <c r="I123" s="69">
        <v>431</v>
      </c>
      <c r="J123" s="116">
        <f t="shared" si="2"/>
        <v>424.5</v>
      </c>
      <c r="K123" s="117"/>
      <c r="M123" s="13">
        <v>6</v>
      </c>
      <c r="N123" s="118">
        <v>7.6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252</v>
      </c>
      <c r="G124" s="69">
        <v>249</v>
      </c>
      <c r="H124" s="69">
        <v>201</v>
      </c>
      <c r="I124" s="69">
        <v>200</v>
      </c>
      <c r="J124" s="116">
        <f t="shared" si="2"/>
        <v>225.5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58.36</v>
      </c>
      <c r="E125" s="16">
        <v>6.2</v>
      </c>
      <c r="F125" s="16">
        <v>254</v>
      </c>
      <c r="G125" s="16">
        <v>251</v>
      </c>
      <c r="H125" s="16">
        <v>206</v>
      </c>
      <c r="I125" s="16">
        <v>203</v>
      </c>
      <c r="J125" s="120">
        <f t="shared" si="2"/>
        <v>228.5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9.6</v>
      </c>
      <c r="E128" s="11">
        <v>5.5</v>
      </c>
      <c r="F128" s="23">
        <v>998</v>
      </c>
      <c r="G128" s="17"/>
      <c r="H128" s="24" t="s">
        <v>22</v>
      </c>
      <c r="I128" s="132">
        <v>5.16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65.17</v>
      </c>
      <c r="E129" s="11"/>
      <c r="F129" s="23">
        <v>241</v>
      </c>
      <c r="G129" s="17"/>
      <c r="H129" s="28" t="s">
        <v>26</v>
      </c>
      <c r="I129" s="134">
        <v>4.93</v>
      </c>
      <c r="J129" s="134"/>
      <c r="K129" s="135"/>
      <c r="M129" s="29">
        <v>6.9</v>
      </c>
      <c r="N129" s="30">
        <v>139</v>
      </c>
      <c r="O129" s="31">
        <v>0.02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66.38</v>
      </c>
      <c r="E131" s="11"/>
      <c r="F131" s="23">
        <v>238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70.900000000000006</v>
      </c>
      <c r="E132" s="11"/>
      <c r="F132" s="23">
        <v>237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75.349999999999994</v>
      </c>
      <c r="E133" s="11"/>
      <c r="F133" s="23">
        <v>1888</v>
      </c>
      <c r="G133" s="17"/>
      <c r="H133" s="122">
        <v>3</v>
      </c>
      <c r="I133" s="124">
        <v>601</v>
      </c>
      <c r="J133" s="124">
        <v>477</v>
      </c>
      <c r="K133" s="126">
        <f>((I133-J133)/I133)</f>
        <v>0.20632279534109818</v>
      </c>
      <c r="M133" s="13">
        <v>2</v>
      </c>
      <c r="N133" s="38">
        <v>5.6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75.83</v>
      </c>
      <c r="E134" s="11">
        <v>6.5</v>
      </c>
      <c r="F134" s="23">
        <v>525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512</v>
      </c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77.7</v>
      </c>
      <c r="E136" s="11">
        <v>6.2</v>
      </c>
      <c r="F136" s="23">
        <v>1055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0.4454734892336189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1037</v>
      </c>
      <c r="G137" s="17"/>
      <c r="M137" s="130" t="s">
        <v>44</v>
      </c>
      <c r="N137" s="131"/>
      <c r="O137" s="40">
        <f>(J122-J123)/J122</f>
        <v>0.29102296450939458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0.46878680800942285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-1.3303769401330377E-2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</v>
      </c>
      <c r="E140" s="36"/>
      <c r="F140" s="37"/>
      <c r="G140" s="49"/>
      <c r="H140" s="50" t="s">
        <v>22</v>
      </c>
      <c r="I140" s="36">
        <v>315</v>
      </c>
      <c r="J140" s="36">
        <v>279</v>
      </c>
      <c r="K140" s="37">
        <f>I140-J140</f>
        <v>36</v>
      </c>
      <c r="M140" s="141" t="s">
        <v>54</v>
      </c>
      <c r="N140" s="142"/>
      <c r="O140" s="51">
        <f>(J121-J125)/J121</f>
        <v>0.7883769391062746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72.599999999999994</v>
      </c>
      <c r="E141" s="36">
        <v>67.83</v>
      </c>
      <c r="F141" s="37">
        <v>93.43</v>
      </c>
      <c r="G141" s="52">
        <v>5.2</v>
      </c>
      <c r="H141" s="29" t="s">
        <v>26</v>
      </c>
      <c r="I141" s="38">
        <v>143</v>
      </c>
      <c r="J141" s="38">
        <v>134</v>
      </c>
      <c r="K141" s="37">
        <f>I141-J141</f>
        <v>9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79.95</v>
      </c>
      <c r="E142" s="36">
        <v>65</v>
      </c>
      <c r="F142" s="37">
        <v>81.3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76.2</v>
      </c>
      <c r="E143" s="36">
        <v>52.42</v>
      </c>
      <c r="F143" s="37">
        <v>68.790000000000006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52.95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254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255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256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257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258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6A75-A260-4301-9066-59EBC70A0626}">
  <sheetPr codeName="Sheet25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1080.5833333333333</v>
      </c>
    </row>
    <row r="7" spans="1:19" x14ac:dyDescent="0.25">
      <c r="A7" s="2"/>
      <c r="C7" s="9" t="s">
        <v>11</v>
      </c>
      <c r="D7" s="10"/>
      <c r="E7" s="10"/>
      <c r="F7" s="11">
        <v>1749</v>
      </c>
      <c r="G7" s="12"/>
      <c r="H7" s="12"/>
      <c r="I7" s="12"/>
      <c r="J7" s="116">
        <f>AVERAGE(F7:I7)</f>
        <v>1749</v>
      </c>
      <c r="K7" s="117"/>
      <c r="M7" s="8">
        <v>2</v>
      </c>
      <c r="N7" s="114">
        <v>8.4</v>
      </c>
      <c r="O7" s="115"/>
      <c r="P7" s="2"/>
      <c r="R7" s="60" t="s">
        <v>22</v>
      </c>
      <c r="S7" s="84">
        <f>AVERAGE(J10,J67,J122)</f>
        <v>609.91666666666663</v>
      </c>
    </row>
    <row r="8" spans="1:19" x14ac:dyDescent="0.25">
      <c r="A8" s="2"/>
      <c r="C8" s="9" t="s">
        <v>12</v>
      </c>
      <c r="D8" s="10"/>
      <c r="E8" s="10"/>
      <c r="F8" s="11">
        <v>612</v>
      </c>
      <c r="G8" s="12"/>
      <c r="H8" s="12"/>
      <c r="I8" s="12"/>
      <c r="J8" s="116">
        <f t="shared" ref="J8:J13" si="0">AVERAGE(F8:I8)</f>
        <v>612</v>
      </c>
      <c r="K8" s="117"/>
      <c r="M8" s="8">
        <v>3</v>
      </c>
      <c r="N8" s="114">
        <v>8.3000000000000007</v>
      </c>
      <c r="O8" s="115"/>
      <c r="P8" s="2"/>
      <c r="R8" s="60" t="s">
        <v>26</v>
      </c>
      <c r="S8" s="85">
        <f>AVERAGE(J13,J70,J125)</f>
        <v>211.58333333333334</v>
      </c>
    </row>
    <row r="9" spans="1:19" x14ac:dyDescent="0.25">
      <c r="A9" s="2"/>
      <c r="C9" s="9" t="s">
        <v>13</v>
      </c>
      <c r="D9" s="11">
        <v>62.85</v>
      </c>
      <c r="E9" s="11">
        <v>5.8</v>
      </c>
      <c r="F9" s="11">
        <v>1049</v>
      </c>
      <c r="G9" s="11">
        <v>1028</v>
      </c>
      <c r="H9" s="11">
        <v>994</v>
      </c>
      <c r="I9" s="11">
        <v>1001</v>
      </c>
      <c r="J9" s="116">
        <f t="shared" si="0"/>
        <v>1018</v>
      </c>
      <c r="K9" s="117"/>
      <c r="M9" s="8">
        <v>4</v>
      </c>
      <c r="N9" s="114">
        <v>7.9</v>
      </c>
      <c r="O9" s="115"/>
      <c r="P9" s="2"/>
      <c r="R9" s="86" t="s">
        <v>591</v>
      </c>
      <c r="S9" s="87">
        <f>S6-S8</f>
        <v>868.99999999999989</v>
      </c>
    </row>
    <row r="10" spans="1:19" x14ac:dyDescent="0.25">
      <c r="A10" s="2"/>
      <c r="C10" s="9" t="s">
        <v>14</v>
      </c>
      <c r="D10" s="11">
        <v>62.23</v>
      </c>
      <c r="E10" s="11">
        <v>8.1</v>
      </c>
      <c r="F10" s="11">
        <v>680</v>
      </c>
      <c r="G10" s="11">
        <v>655</v>
      </c>
      <c r="H10" s="11">
        <v>591</v>
      </c>
      <c r="I10" s="11">
        <v>576</v>
      </c>
      <c r="J10" s="116">
        <f t="shared" si="0"/>
        <v>625.5</v>
      </c>
      <c r="K10" s="117"/>
      <c r="M10" s="8">
        <v>5</v>
      </c>
      <c r="N10" s="114">
        <v>8.1999999999999993</v>
      </c>
      <c r="O10" s="115"/>
      <c r="P10" s="2"/>
      <c r="R10" s="86" t="s">
        <v>592</v>
      </c>
      <c r="S10" s="88">
        <f>S7-S8</f>
        <v>398.33333333333326</v>
      </c>
    </row>
    <row r="11" spans="1:19" ht="15.75" thickBot="1" x14ac:dyDescent="0.3">
      <c r="A11" s="2"/>
      <c r="C11" s="9" t="s">
        <v>15</v>
      </c>
      <c r="D11" s="11"/>
      <c r="E11" s="11"/>
      <c r="F11" s="11">
        <v>413</v>
      </c>
      <c r="G11" s="69">
        <v>419</v>
      </c>
      <c r="H11" s="69">
        <v>432</v>
      </c>
      <c r="I11" s="69">
        <v>424</v>
      </c>
      <c r="J11" s="116">
        <f t="shared" si="0"/>
        <v>422</v>
      </c>
      <c r="K11" s="117"/>
      <c r="M11" s="13">
        <v>6</v>
      </c>
      <c r="N11" s="118">
        <v>7.3</v>
      </c>
      <c r="O11" s="119"/>
      <c r="P11" s="2"/>
      <c r="R11" s="89" t="s">
        <v>593</v>
      </c>
      <c r="S11" s="90">
        <f>S9/S6</f>
        <v>0.8041952649032158</v>
      </c>
    </row>
    <row r="12" spans="1:19" x14ac:dyDescent="0.25">
      <c r="A12" s="2"/>
      <c r="C12" s="9" t="s">
        <v>16</v>
      </c>
      <c r="D12" s="11"/>
      <c r="E12" s="11"/>
      <c r="F12" s="11">
        <v>194</v>
      </c>
      <c r="G12" s="69">
        <v>190</v>
      </c>
      <c r="H12" s="69">
        <v>229</v>
      </c>
      <c r="I12" s="69">
        <v>220</v>
      </c>
      <c r="J12" s="116">
        <f t="shared" si="0"/>
        <v>208.25</v>
      </c>
      <c r="K12" s="117"/>
      <c r="P12" s="2"/>
      <c r="R12" s="89" t="s">
        <v>594</v>
      </c>
      <c r="S12" s="91">
        <f>S10/S7</f>
        <v>0.65309468506626578</v>
      </c>
    </row>
    <row r="13" spans="1:19" ht="15.75" thickBot="1" x14ac:dyDescent="0.3">
      <c r="A13" s="2"/>
      <c r="C13" s="15" t="s">
        <v>17</v>
      </c>
      <c r="D13" s="16">
        <v>62.15</v>
      </c>
      <c r="E13" s="16">
        <v>7.1</v>
      </c>
      <c r="F13" s="16">
        <v>201</v>
      </c>
      <c r="G13" s="16">
        <v>192</v>
      </c>
      <c r="H13" s="16">
        <v>233</v>
      </c>
      <c r="I13" s="16">
        <v>223</v>
      </c>
      <c r="J13" s="120">
        <f t="shared" si="0"/>
        <v>212.25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9.39</v>
      </c>
      <c r="E16" s="11">
        <v>5.7</v>
      </c>
      <c r="F16" s="23">
        <v>8.9600000000000009</v>
      </c>
      <c r="G16" s="17"/>
      <c r="H16" s="24" t="s">
        <v>22</v>
      </c>
      <c r="I16" s="132">
        <v>5.74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66.42</v>
      </c>
      <c r="E17" s="11"/>
      <c r="F17" s="23">
        <v>209</v>
      </c>
      <c r="G17" s="17"/>
      <c r="H17" s="28" t="s">
        <v>26</v>
      </c>
      <c r="I17" s="134">
        <v>5.42</v>
      </c>
      <c r="J17" s="134"/>
      <c r="K17" s="135"/>
      <c r="M17" s="29">
        <v>6.8</v>
      </c>
      <c r="N17" s="30">
        <v>125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62.36</v>
      </c>
      <c r="E19" s="11"/>
      <c r="F19" s="23">
        <v>203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74.569999999999993</v>
      </c>
      <c r="E20" s="11"/>
      <c r="F20" s="23">
        <v>204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74.58</v>
      </c>
      <c r="E21" s="11"/>
      <c r="F21" s="23">
        <v>1821</v>
      </c>
      <c r="G21" s="17"/>
      <c r="H21" s="122">
        <v>4</v>
      </c>
      <c r="I21" s="124">
        <v>675</v>
      </c>
      <c r="J21" s="124">
        <v>468</v>
      </c>
      <c r="K21" s="126">
        <f>((I21-J21)/I21)</f>
        <v>0.30666666666666664</v>
      </c>
      <c r="M21" s="13">
        <v>2</v>
      </c>
      <c r="N21" s="38">
        <v>5.5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74.37</v>
      </c>
      <c r="E22" s="11">
        <v>6.2</v>
      </c>
      <c r="F22" s="23">
        <v>565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551</v>
      </c>
      <c r="G23" s="17"/>
      <c r="H23" s="122">
        <v>7</v>
      </c>
      <c r="I23" s="124">
        <v>402</v>
      </c>
      <c r="J23" s="124">
        <v>141</v>
      </c>
      <c r="K23" s="126">
        <f>((I23-J23)/I23)</f>
        <v>0.64925373134328357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77.489999999999995</v>
      </c>
      <c r="E24" s="11">
        <v>5.9</v>
      </c>
      <c r="F24" s="23">
        <v>983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0.38555992141453832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959</v>
      </c>
      <c r="G25" s="17"/>
      <c r="M25" s="130" t="s">
        <v>44</v>
      </c>
      <c r="N25" s="131"/>
      <c r="O25" s="40">
        <f>(J10-J11)/J10</f>
        <v>0.32533972821742607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0.50651658767772512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-1.920768307322929E-2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91.35</v>
      </c>
      <c r="E28" s="36"/>
      <c r="F28" s="37"/>
      <c r="G28" s="49"/>
      <c r="H28" s="50" t="s">
        <v>22</v>
      </c>
      <c r="I28" s="36">
        <v>401</v>
      </c>
      <c r="J28" s="36">
        <v>349</v>
      </c>
      <c r="K28" s="37">
        <f>I28-J28</f>
        <v>52</v>
      </c>
      <c r="M28" s="141" t="s">
        <v>54</v>
      </c>
      <c r="N28" s="142"/>
      <c r="O28" s="51">
        <f>(J9-J13)/J9</f>
        <v>0.79150294695481338</v>
      </c>
      <c r="P28" s="2"/>
    </row>
    <row r="29" spans="1:16" ht="15.75" thickBot="1" x14ac:dyDescent="0.3">
      <c r="A29" s="2"/>
      <c r="B29" s="44"/>
      <c r="C29" s="48" t="s">
        <v>55</v>
      </c>
      <c r="D29" s="36">
        <v>72.349999999999994</v>
      </c>
      <c r="E29" s="36">
        <v>68.56</v>
      </c>
      <c r="F29" s="37">
        <v>94.76</v>
      </c>
      <c r="G29" s="52">
        <v>5.4</v>
      </c>
      <c r="H29" s="29" t="s">
        <v>26</v>
      </c>
      <c r="I29" s="38">
        <v>236</v>
      </c>
      <c r="J29" s="38">
        <v>220</v>
      </c>
      <c r="K29" s="37">
        <f>I29-J29</f>
        <v>16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79.099999999999994</v>
      </c>
      <c r="E30" s="36">
        <v>63.64</v>
      </c>
      <c r="F30" s="37">
        <v>80.459999999999994</v>
      </c>
      <c r="P30" s="2"/>
    </row>
    <row r="31" spans="1:16" ht="15" customHeight="1" x14ac:dyDescent="0.25">
      <c r="A31" s="2"/>
      <c r="B31" s="44"/>
      <c r="C31" s="48" t="s">
        <v>57</v>
      </c>
      <c r="D31" s="36">
        <v>78.150000000000006</v>
      </c>
      <c r="E31" s="36">
        <v>53.55</v>
      </c>
      <c r="F31" s="37">
        <v>68.52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54.25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259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260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261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262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263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 t="s">
        <v>264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1691</v>
      </c>
      <c r="G64" s="12"/>
      <c r="H64" s="12"/>
      <c r="I64" s="12"/>
      <c r="J64" s="116">
        <f>AVERAGE(F64:I64)</f>
        <v>1691</v>
      </c>
      <c r="K64" s="117"/>
      <c r="M64" s="8">
        <v>2</v>
      </c>
      <c r="N64" s="114">
        <v>8.3000000000000007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577</v>
      </c>
      <c r="G65" s="12"/>
      <c r="H65" s="12"/>
      <c r="I65" s="12"/>
      <c r="J65" s="116">
        <f t="shared" ref="J65:J70" si="1">AVERAGE(F65:I65)</f>
        <v>577</v>
      </c>
      <c r="K65" s="117"/>
      <c r="M65" s="8">
        <v>3</v>
      </c>
      <c r="N65" s="114">
        <v>8.5</v>
      </c>
      <c r="O65" s="115"/>
      <c r="P65" s="2"/>
    </row>
    <row r="66" spans="1:16" ht="15" customHeight="1" x14ac:dyDescent="0.25">
      <c r="A66" s="2"/>
      <c r="C66" s="9" t="s">
        <v>13</v>
      </c>
      <c r="D66" s="11">
        <v>61.88</v>
      </c>
      <c r="E66" s="11">
        <v>5.9</v>
      </c>
      <c r="F66" s="11">
        <v>1039</v>
      </c>
      <c r="G66" s="11">
        <v>1049</v>
      </c>
      <c r="H66" s="11">
        <v>1056</v>
      </c>
      <c r="I66" s="11">
        <v>1043</v>
      </c>
      <c r="J66" s="116">
        <f t="shared" si="1"/>
        <v>1046.75</v>
      </c>
      <c r="K66" s="117"/>
      <c r="M66" s="8">
        <v>4</v>
      </c>
      <c r="N66" s="114">
        <v>7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61.71</v>
      </c>
      <c r="E67" s="11">
        <v>7.7</v>
      </c>
      <c r="F67" s="11">
        <v>585</v>
      </c>
      <c r="G67" s="11">
        <v>592</v>
      </c>
      <c r="H67" s="11">
        <v>555</v>
      </c>
      <c r="I67" s="11">
        <v>560</v>
      </c>
      <c r="J67" s="116">
        <f t="shared" si="1"/>
        <v>573</v>
      </c>
      <c r="K67" s="117"/>
      <c r="M67" s="8">
        <v>5</v>
      </c>
      <c r="N67" s="114">
        <v>8.6999999999999993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369</v>
      </c>
      <c r="G68" s="69">
        <v>377</v>
      </c>
      <c r="H68" s="69">
        <v>366</v>
      </c>
      <c r="I68" s="69">
        <v>371</v>
      </c>
      <c r="J68" s="116">
        <f t="shared" si="1"/>
        <v>370.75</v>
      </c>
      <c r="K68" s="117"/>
      <c r="M68" s="13">
        <v>6</v>
      </c>
      <c r="N68" s="118">
        <v>8.1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221</v>
      </c>
      <c r="G69" s="69">
        <v>220</v>
      </c>
      <c r="H69" s="69">
        <v>209</v>
      </c>
      <c r="I69" s="69">
        <v>224</v>
      </c>
      <c r="J69" s="116">
        <f t="shared" si="1"/>
        <v>218.5</v>
      </c>
      <c r="K69" s="117"/>
      <c r="P69" s="2"/>
    </row>
    <row r="70" spans="1:16" ht="15.75" thickBot="1" x14ac:dyDescent="0.3">
      <c r="A70" s="2"/>
      <c r="C70" s="15" t="s">
        <v>17</v>
      </c>
      <c r="D70" s="16">
        <v>60.46</v>
      </c>
      <c r="E70" s="16">
        <v>7.2</v>
      </c>
      <c r="F70" s="16">
        <v>229</v>
      </c>
      <c r="G70" s="16">
        <v>234</v>
      </c>
      <c r="H70" s="16">
        <v>220</v>
      </c>
      <c r="I70" s="16">
        <v>216</v>
      </c>
      <c r="J70" s="120">
        <f t="shared" si="1"/>
        <v>224.75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9.41</v>
      </c>
      <c r="E73" s="11">
        <v>10.4</v>
      </c>
      <c r="F73" s="23">
        <v>1104</v>
      </c>
      <c r="G73" s="17"/>
      <c r="H73" s="24" t="s">
        <v>22</v>
      </c>
      <c r="I73" s="132">
        <v>5.49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65.64</v>
      </c>
      <c r="E74" s="11"/>
      <c r="F74" s="23">
        <v>234</v>
      </c>
      <c r="G74" s="17"/>
      <c r="H74" s="28" t="s">
        <v>26</v>
      </c>
      <c r="I74" s="134">
        <v>5.04</v>
      </c>
      <c r="J74" s="134"/>
      <c r="K74" s="135"/>
      <c r="M74" s="29">
        <v>6.8</v>
      </c>
      <c r="N74" s="30">
        <v>123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63.77</v>
      </c>
      <c r="E76" s="11"/>
      <c r="F76" s="23">
        <v>212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72.33</v>
      </c>
      <c r="E77" s="11"/>
      <c r="F77" s="23">
        <v>204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5.4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76.010000000000005</v>
      </c>
      <c r="E78" s="11"/>
      <c r="F78" s="23">
        <v>1795</v>
      </c>
      <c r="G78" s="17"/>
      <c r="H78" s="122">
        <v>10</v>
      </c>
      <c r="I78" s="124">
        <v>505</v>
      </c>
      <c r="J78" s="124">
        <v>377</v>
      </c>
      <c r="K78" s="126">
        <f>((I78-J78)/I78)</f>
        <v>0.25346534653465347</v>
      </c>
      <c r="M78" s="13">
        <v>2</v>
      </c>
      <c r="N78" s="38">
        <v>5.0999999999999996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75.33</v>
      </c>
      <c r="E79" s="11">
        <v>6.3</v>
      </c>
      <c r="F79" s="23">
        <v>503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490</v>
      </c>
      <c r="G80" s="17"/>
      <c r="H80" s="122">
        <v>11</v>
      </c>
      <c r="I80" s="124">
        <v>529</v>
      </c>
      <c r="J80" s="124">
        <v>183</v>
      </c>
      <c r="K80" s="126">
        <f>((I80-J80)/I80)</f>
        <v>0.65406427221172025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78.92</v>
      </c>
      <c r="E81" s="11">
        <v>6.1</v>
      </c>
      <c r="F81" s="23">
        <v>1044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0.45259135419154528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999</v>
      </c>
      <c r="G82" s="17"/>
      <c r="M82" s="130" t="s">
        <v>44</v>
      </c>
      <c r="N82" s="131"/>
      <c r="O82" s="40">
        <f>(J67-J68)/J67</f>
        <v>0.35296684118673649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0.41065407956844235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-2.8604118993135013E-2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91.03</v>
      </c>
      <c r="E85" s="36"/>
      <c r="F85" s="37"/>
      <c r="G85" s="49"/>
      <c r="H85" s="50" t="s">
        <v>22</v>
      </c>
      <c r="I85" s="36">
        <v>711</v>
      </c>
      <c r="J85" s="36">
        <v>629</v>
      </c>
      <c r="K85" s="37">
        <f>I85-J85</f>
        <v>82</v>
      </c>
      <c r="M85" s="141" t="s">
        <v>54</v>
      </c>
      <c r="N85" s="142"/>
      <c r="O85" s="51">
        <f>(J66-J70)/J66</f>
        <v>0.78528779555767858</v>
      </c>
      <c r="P85" s="2"/>
    </row>
    <row r="86" spans="1:16" ht="15.75" thickBot="1" x14ac:dyDescent="0.3">
      <c r="A86" s="2"/>
      <c r="B86" s="44"/>
      <c r="C86" s="48" t="s">
        <v>55</v>
      </c>
      <c r="D86" s="36">
        <v>73.349999999999994</v>
      </c>
      <c r="E86" s="36">
        <v>68.97</v>
      </c>
      <c r="F86" s="37">
        <v>94.03</v>
      </c>
      <c r="G86" s="52">
        <v>5.2</v>
      </c>
      <c r="H86" s="29" t="s">
        <v>26</v>
      </c>
      <c r="I86" s="38">
        <v>254</v>
      </c>
      <c r="J86" s="38">
        <v>234</v>
      </c>
      <c r="K86" s="37">
        <f>I86-J86</f>
        <v>20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79.45</v>
      </c>
      <c r="E87" s="36">
        <v>63.64</v>
      </c>
      <c r="F87" s="37">
        <v>80.11</v>
      </c>
      <c r="P87" s="2"/>
    </row>
    <row r="88" spans="1:16" ht="15" customHeight="1" x14ac:dyDescent="0.25">
      <c r="A88" s="2"/>
      <c r="B88" s="44"/>
      <c r="C88" s="48" t="s">
        <v>57</v>
      </c>
      <c r="D88" s="36">
        <v>71.05</v>
      </c>
      <c r="E88" s="36">
        <v>48.54</v>
      </c>
      <c r="F88" s="37">
        <v>68.33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55.36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91.37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265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267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268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269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266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270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1718</v>
      </c>
      <c r="G119" s="12"/>
      <c r="H119" s="12"/>
      <c r="I119" s="12"/>
      <c r="J119" s="116">
        <f>AVERAGE(F119:I119)</f>
        <v>1718</v>
      </c>
      <c r="K119" s="117"/>
      <c r="M119" s="8">
        <v>2</v>
      </c>
      <c r="N119" s="114">
        <v>8.4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608</v>
      </c>
      <c r="G120" s="12"/>
      <c r="H120" s="12"/>
      <c r="I120" s="12"/>
      <c r="J120" s="116">
        <f t="shared" ref="J120:J125" si="2">AVERAGE(F120:I120)</f>
        <v>608</v>
      </c>
      <c r="K120" s="117"/>
      <c r="M120" s="8">
        <v>3</v>
      </c>
      <c r="N120" s="114">
        <v>8.6</v>
      </c>
      <c r="O120" s="115"/>
      <c r="P120" s="2"/>
    </row>
    <row r="121" spans="1:16" x14ac:dyDescent="0.25">
      <c r="A121" s="2"/>
      <c r="C121" s="9" t="s">
        <v>13</v>
      </c>
      <c r="D121" s="11">
        <v>64.040000000000006</v>
      </c>
      <c r="E121" s="11">
        <v>6</v>
      </c>
      <c r="F121" s="11">
        <v>1180</v>
      </c>
      <c r="G121" s="11">
        <v>1209</v>
      </c>
      <c r="H121" s="11">
        <v>1062</v>
      </c>
      <c r="I121" s="11">
        <v>1257</v>
      </c>
      <c r="J121" s="116">
        <f t="shared" si="2"/>
        <v>1177</v>
      </c>
      <c r="K121" s="117"/>
      <c r="M121" s="8">
        <v>4</v>
      </c>
      <c r="N121" s="114">
        <v>7.1</v>
      </c>
      <c r="O121" s="115"/>
      <c r="P121" s="2"/>
    </row>
    <row r="122" spans="1:16" x14ac:dyDescent="0.25">
      <c r="A122" s="2"/>
      <c r="C122" s="9" t="s">
        <v>14</v>
      </c>
      <c r="D122" s="11">
        <v>58.78</v>
      </c>
      <c r="E122" s="11">
        <v>7.3</v>
      </c>
      <c r="F122" s="11">
        <v>541</v>
      </c>
      <c r="G122" s="11">
        <v>763</v>
      </c>
      <c r="H122" s="11">
        <v>563</v>
      </c>
      <c r="I122" s="11">
        <v>658</v>
      </c>
      <c r="J122" s="116">
        <f t="shared" si="2"/>
        <v>631.25</v>
      </c>
      <c r="K122" s="117"/>
      <c r="M122" s="8">
        <v>5</v>
      </c>
      <c r="N122" s="114">
        <v>8.6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371</v>
      </c>
      <c r="G123" s="69">
        <v>359</v>
      </c>
      <c r="H123" s="69">
        <v>387</v>
      </c>
      <c r="I123" s="69">
        <v>439</v>
      </c>
      <c r="J123" s="116">
        <f t="shared" si="2"/>
        <v>389</v>
      </c>
      <c r="K123" s="117"/>
      <c r="M123" s="13">
        <v>6</v>
      </c>
      <c r="N123" s="118">
        <v>8.1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209</v>
      </c>
      <c r="G124" s="69">
        <v>209</v>
      </c>
      <c r="H124" s="69">
        <v>201</v>
      </c>
      <c r="I124" s="69">
        <v>223</v>
      </c>
      <c r="J124" s="116">
        <f t="shared" si="2"/>
        <v>210.5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57.92</v>
      </c>
      <c r="E125" s="16">
        <v>6.9</v>
      </c>
      <c r="F125" s="16">
        <v>202</v>
      </c>
      <c r="G125" s="16">
        <v>184</v>
      </c>
      <c r="H125" s="16">
        <v>191</v>
      </c>
      <c r="I125" s="16">
        <v>214</v>
      </c>
      <c r="J125" s="120">
        <f t="shared" si="2"/>
        <v>197.75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9.32</v>
      </c>
      <c r="E128" s="11">
        <v>5.5</v>
      </c>
      <c r="F128" s="23">
        <v>1255</v>
      </c>
      <c r="G128" s="17"/>
      <c r="H128" s="24" t="s">
        <v>22</v>
      </c>
      <c r="I128" s="132">
        <v>5.26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63.77</v>
      </c>
      <c r="E129" s="11"/>
      <c r="F129" s="23">
        <v>212</v>
      </c>
      <c r="G129" s="17"/>
      <c r="H129" s="28" t="s">
        <v>26</v>
      </c>
      <c r="I129" s="134">
        <v>4.66</v>
      </c>
      <c r="J129" s="134"/>
      <c r="K129" s="135"/>
      <c r="M129" s="29">
        <v>6.8</v>
      </c>
      <c r="N129" s="30">
        <v>88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65.42</v>
      </c>
      <c r="E131" s="11"/>
      <c r="F131" s="23">
        <v>208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71.52</v>
      </c>
      <c r="E132" s="11"/>
      <c r="F132" s="23">
        <v>206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75.510000000000005</v>
      </c>
      <c r="E133" s="11"/>
      <c r="F133" s="23">
        <v>1744</v>
      </c>
      <c r="G133" s="17"/>
      <c r="H133" s="122">
        <v>1</v>
      </c>
      <c r="I133" s="124">
        <v>555</v>
      </c>
      <c r="J133" s="124">
        <v>367</v>
      </c>
      <c r="K133" s="126">
        <f>((I133-J133)/I133)</f>
        <v>0.33873873873873872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76.44</v>
      </c>
      <c r="E134" s="11">
        <v>6.2</v>
      </c>
      <c r="F134" s="23">
        <v>477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452</v>
      </c>
      <c r="G135" s="17"/>
      <c r="H135" s="122">
        <v>12</v>
      </c>
      <c r="I135" s="124">
        <v>377</v>
      </c>
      <c r="J135" s="124">
        <v>140</v>
      </c>
      <c r="K135" s="126">
        <f>((I135-J135)/I135)</f>
        <v>0.62864721485411146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78.25</v>
      </c>
      <c r="E136" s="11">
        <v>6</v>
      </c>
      <c r="F136" s="23">
        <v>968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0.46367884451996599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948</v>
      </c>
      <c r="G137" s="17"/>
      <c r="M137" s="130" t="s">
        <v>44</v>
      </c>
      <c r="N137" s="131"/>
      <c r="O137" s="40">
        <f>(J122-J123)/J122</f>
        <v>0.38376237623762377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0.4588688946015424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6.0570071258907364E-2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91.27</v>
      </c>
      <c r="E140" s="36"/>
      <c r="F140" s="37"/>
      <c r="G140" s="49"/>
      <c r="H140" s="50" t="s">
        <v>22</v>
      </c>
      <c r="I140" s="36">
        <v>554</v>
      </c>
      <c r="J140" s="36">
        <v>498</v>
      </c>
      <c r="K140" s="37">
        <f>I140-J140</f>
        <v>56</v>
      </c>
      <c r="M140" s="141" t="s">
        <v>54</v>
      </c>
      <c r="N140" s="142"/>
      <c r="O140" s="51">
        <f>(J121-J125)/J121</f>
        <v>0.83198810535259138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72.849999999999994</v>
      </c>
      <c r="E141" s="36">
        <v>68.75</v>
      </c>
      <c r="F141" s="37">
        <v>94.35</v>
      </c>
      <c r="G141" s="52">
        <v>5.0999999999999996</v>
      </c>
      <c r="H141" s="29" t="s">
        <v>26</v>
      </c>
      <c r="I141" s="38">
        <v>226</v>
      </c>
      <c r="J141" s="38">
        <v>198</v>
      </c>
      <c r="K141" s="37">
        <f>I141-J141</f>
        <v>28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79.349999999999994</v>
      </c>
      <c r="E142" s="36">
        <v>64.040000000000006</v>
      </c>
      <c r="F142" s="37">
        <v>80.709999999999994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74.05</v>
      </c>
      <c r="E143" s="36">
        <v>50.98</v>
      </c>
      <c r="F143" s="37">
        <v>68.849999999999994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53.63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91.52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271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272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273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274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275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276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277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CF46-1F8E-465E-8448-2BC2EA94DC8A}">
  <sheetPr codeName="Sheet26"/>
  <dimension ref="A1:T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1057.3333333333333</v>
      </c>
    </row>
    <row r="7" spans="1:19" x14ac:dyDescent="0.25">
      <c r="A7" s="2"/>
      <c r="C7" s="9" t="s">
        <v>11</v>
      </c>
      <c r="D7" s="10"/>
      <c r="E7" s="10"/>
      <c r="F7" s="11">
        <v>1682</v>
      </c>
      <c r="G7" s="12"/>
      <c r="H7" s="12"/>
      <c r="I7" s="12"/>
      <c r="J7" s="116">
        <f>AVERAGE(F7:I7)</f>
        <v>1682</v>
      </c>
      <c r="K7" s="117"/>
      <c r="M7" s="8">
        <v>2</v>
      </c>
      <c r="N7" s="114">
        <v>8.3000000000000007</v>
      </c>
      <c r="O7" s="115"/>
      <c r="P7" s="2"/>
      <c r="R7" s="60" t="s">
        <v>22</v>
      </c>
      <c r="S7" s="84">
        <f>AVERAGE(J10,J67,J122)</f>
        <v>634.08333333333337</v>
      </c>
    </row>
    <row r="8" spans="1:19" x14ac:dyDescent="0.25">
      <c r="A8" s="2"/>
      <c r="C8" s="9" t="s">
        <v>12</v>
      </c>
      <c r="D8" s="10"/>
      <c r="E8" s="10"/>
      <c r="F8" s="11">
        <v>626</v>
      </c>
      <c r="G8" s="12"/>
      <c r="H8" s="12"/>
      <c r="I8" s="12"/>
      <c r="J8" s="116">
        <f t="shared" ref="J8:J13" si="0">AVERAGE(F8:I8)</f>
        <v>626</v>
      </c>
      <c r="K8" s="117"/>
      <c r="M8" s="8">
        <v>3</v>
      </c>
      <c r="N8" s="114">
        <v>8</v>
      </c>
      <c r="O8" s="115"/>
      <c r="P8" s="2"/>
      <c r="R8" s="60" t="s">
        <v>26</v>
      </c>
      <c r="S8" s="85">
        <f>AVERAGE(J13,J70,J125)</f>
        <v>234.08333333333334</v>
      </c>
    </row>
    <row r="9" spans="1:19" x14ac:dyDescent="0.25">
      <c r="A9" s="2"/>
      <c r="C9" s="9" t="s">
        <v>13</v>
      </c>
      <c r="D9" s="11">
        <v>62.82</v>
      </c>
      <c r="E9" s="11">
        <v>5.7</v>
      </c>
      <c r="F9" s="11">
        <v>1161</v>
      </c>
      <c r="G9" s="11">
        <v>1203</v>
      </c>
      <c r="H9" s="11">
        <v>1070</v>
      </c>
      <c r="I9" s="11">
        <v>1002</v>
      </c>
      <c r="J9" s="116">
        <f t="shared" si="0"/>
        <v>1109</v>
      </c>
      <c r="K9" s="117"/>
      <c r="M9" s="8">
        <v>4</v>
      </c>
      <c r="N9" s="114">
        <v>7.7</v>
      </c>
      <c r="O9" s="115"/>
      <c r="P9" s="2"/>
      <c r="R9" s="86" t="s">
        <v>591</v>
      </c>
      <c r="S9" s="87">
        <f>S6-S8</f>
        <v>823.24999999999989</v>
      </c>
    </row>
    <row r="10" spans="1:19" x14ac:dyDescent="0.25">
      <c r="A10" s="2"/>
      <c r="C10" s="9" t="s">
        <v>14</v>
      </c>
      <c r="D10" s="11">
        <v>62.23</v>
      </c>
      <c r="E10" s="11">
        <v>8.3000000000000007</v>
      </c>
      <c r="F10" s="11">
        <v>663</v>
      </c>
      <c r="G10" s="11">
        <v>673</v>
      </c>
      <c r="H10" s="11">
        <v>631</v>
      </c>
      <c r="I10" s="11">
        <v>607</v>
      </c>
      <c r="J10" s="116">
        <f t="shared" si="0"/>
        <v>643.5</v>
      </c>
      <c r="K10" s="117"/>
      <c r="M10" s="8">
        <v>5</v>
      </c>
      <c r="N10" s="114">
        <v>8.3000000000000007</v>
      </c>
      <c r="O10" s="115"/>
      <c r="P10" s="2"/>
      <c r="R10" s="86" t="s">
        <v>592</v>
      </c>
      <c r="S10" s="88">
        <f>S7-S8</f>
        <v>400</v>
      </c>
    </row>
    <row r="11" spans="1:19" ht="15.75" thickBot="1" x14ac:dyDescent="0.3">
      <c r="A11" s="2"/>
      <c r="C11" s="9" t="s">
        <v>15</v>
      </c>
      <c r="D11" s="11"/>
      <c r="E11" s="11"/>
      <c r="F11" s="11">
        <v>470</v>
      </c>
      <c r="G11" s="69">
        <v>465</v>
      </c>
      <c r="H11" s="69">
        <v>486</v>
      </c>
      <c r="I11" s="69">
        <v>497</v>
      </c>
      <c r="J11" s="116">
        <f t="shared" si="0"/>
        <v>479.5</v>
      </c>
      <c r="K11" s="117"/>
      <c r="M11" s="13">
        <v>6</v>
      </c>
      <c r="N11" s="118">
        <v>7.8</v>
      </c>
      <c r="O11" s="119"/>
      <c r="P11" s="2"/>
      <c r="R11" s="89" t="s">
        <v>593</v>
      </c>
      <c r="S11" s="90">
        <f>S9/S6</f>
        <v>0.77860970996216894</v>
      </c>
    </row>
    <row r="12" spans="1:19" x14ac:dyDescent="0.25">
      <c r="A12" s="2"/>
      <c r="C12" s="9" t="s">
        <v>16</v>
      </c>
      <c r="D12" s="11"/>
      <c r="E12" s="11"/>
      <c r="F12" s="11">
        <v>236</v>
      </c>
      <c r="G12" s="69">
        <v>238</v>
      </c>
      <c r="H12" s="69">
        <v>244</v>
      </c>
      <c r="I12" s="69">
        <v>255</v>
      </c>
      <c r="J12" s="116">
        <f t="shared" si="0"/>
        <v>243.25</v>
      </c>
      <c r="K12" s="117"/>
      <c r="P12" s="2"/>
      <c r="R12" s="89" t="s">
        <v>594</v>
      </c>
      <c r="S12" s="91">
        <f>S10/S7</f>
        <v>0.63083190958075963</v>
      </c>
    </row>
    <row r="13" spans="1:19" ht="15.75" thickBot="1" x14ac:dyDescent="0.3">
      <c r="A13" s="2"/>
      <c r="C13" s="15" t="s">
        <v>17</v>
      </c>
      <c r="D13" s="16">
        <v>62.28</v>
      </c>
      <c r="E13" s="16">
        <v>7.1</v>
      </c>
      <c r="F13" s="16">
        <v>237</v>
      </c>
      <c r="G13" s="16">
        <v>239</v>
      </c>
      <c r="H13" s="16">
        <v>249</v>
      </c>
      <c r="I13" s="16">
        <v>260</v>
      </c>
      <c r="J13" s="120">
        <f t="shared" si="0"/>
        <v>246.25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15.85</v>
      </c>
      <c r="E16" s="11">
        <v>6.1</v>
      </c>
      <c r="F16" s="23">
        <v>854</v>
      </c>
      <c r="G16" s="17"/>
      <c r="H16" s="24" t="s">
        <v>22</v>
      </c>
      <c r="I16" s="132">
        <v>5.59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20" ht="15.75" thickBot="1" x14ac:dyDescent="0.3">
      <c r="A17" s="2"/>
      <c r="C17" s="22" t="s">
        <v>25</v>
      </c>
      <c r="D17" s="11">
        <v>70</v>
      </c>
      <c r="E17" s="11"/>
      <c r="F17" s="23">
        <v>235</v>
      </c>
      <c r="G17" s="17"/>
      <c r="H17" s="28" t="s">
        <v>26</v>
      </c>
      <c r="I17" s="134">
        <v>5.33</v>
      </c>
      <c r="J17" s="134"/>
      <c r="K17" s="135"/>
      <c r="M17" s="29">
        <v>6.8</v>
      </c>
      <c r="N17" s="30">
        <v>96</v>
      </c>
      <c r="O17" s="31">
        <v>0.03</v>
      </c>
      <c r="P17" s="2"/>
    </row>
    <row r="18" spans="1:20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20" ht="15" customHeight="1" x14ac:dyDescent="0.25">
      <c r="A19" s="2"/>
      <c r="C19" s="22" t="s">
        <v>28</v>
      </c>
      <c r="D19" s="11">
        <v>64.64</v>
      </c>
      <c r="E19" s="11"/>
      <c r="F19" s="23">
        <v>239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  <c r="T19" t="s">
        <v>65</v>
      </c>
    </row>
    <row r="20" spans="1:20" x14ac:dyDescent="0.25">
      <c r="A20" s="2"/>
      <c r="C20" s="22" t="s">
        <v>32</v>
      </c>
      <c r="D20" s="11">
        <v>75.92</v>
      </c>
      <c r="E20" s="11"/>
      <c r="F20" s="23">
        <v>233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20" ht="15.75" thickBot="1" x14ac:dyDescent="0.3">
      <c r="A21" s="2"/>
      <c r="C21" s="22" t="s">
        <v>37</v>
      </c>
      <c r="D21" s="11">
        <v>77.81</v>
      </c>
      <c r="E21" s="11"/>
      <c r="F21" s="23">
        <v>1824</v>
      </c>
      <c r="G21" s="17"/>
      <c r="H21" s="122">
        <v>2</v>
      </c>
      <c r="I21" s="124">
        <v>653</v>
      </c>
      <c r="J21" s="124">
        <v>529</v>
      </c>
      <c r="K21" s="126">
        <f>((I21-J21)/I21)</f>
        <v>0.18989280245022971</v>
      </c>
      <c r="M21" s="13">
        <v>2</v>
      </c>
      <c r="N21" s="38">
        <v>5.6</v>
      </c>
      <c r="O21" s="39">
        <v>100</v>
      </c>
      <c r="P21" s="2"/>
    </row>
    <row r="22" spans="1:20" ht="15.75" customHeight="1" thickBot="1" x14ac:dyDescent="0.3">
      <c r="A22" s="2"/>
      <c r="C22" s="22" t="s">
        <v>38</v>
      </c>
      <c r="D22" s="11">
        <v>70.36</v>
      </c>
      <c r="E22" s="11">
        <v>6.4</v>
      </c>
      <c r="F22" s="23">
        <v>493</v>
      </c>
      <c r="G22" s="17"/>
      <c r="H22" s="122"/>
      <c r="I22" s="124"/>
      <c r="J22" s="124"/>
      <c r="K22" s="126"/>
      <c r="P22" s="2"/>
    </row>
    <row r="23" spans="1:20" ht="15" customHeight="1" x14ac:dyDescent="0.25">
      <c r="A23" s="2"/>
      <c r="C23" s="22" t="s">
        <v>39</v>
      </c>
      <c r="D23" s="11"/>
      <c r="E23" s="11"/>
      <c r="F23" s="23">
        <v>476</v>
      </c>
      <c r="G23" s="17"/>
      <c r="H23" s="122">
        <v>5</v>
      </c>
      <c r="I23" s="124">
        <v>448</v>
      </c>
      <c r="J23" s="124">
        <v>278</v>
      </c>
      <c r="K23" s="126">
        <f>((I23-J23)/I23)</f>
        <v>0.3794642857142857</v>
      </c>
      <c r="M23" s="128" t="s">
        <v>40</v>
      </c>
      <c r="N23" s="129"/>
      <c r="O23" s="112"/>
      <c r="P23" s="2"/>
    </row>
    <row r="24" spans="1:20" ht="15.75" thickBot="1" x14ac:dyDescent="0.3">
      <c r="A24" s="2"/>
      <c r="C24" s="22" t="s">
        <v>41</v>
      </c>
      <c r="D24" s="11">
        <v>77.63</v>
      </c>
      <c r="E24" s="11">
        <v>6</v>
      </c>
      <c r="F24" s="23">
        <v>911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0.41974752028854823</v>
      </c>
      <c r="P24" s="2"/>
    </row>
    <row r="25" spans="1:20" ht="15.75" thickBot="1" x14ac:dyDescent="0.3">
      <c r="A25" s="2"/>
      <c r="C25" s="41" t="s">
        <v>43</v>
      </c>
      <c r="D25" s="16"/>
      <c r="E25" s="16"/>
      <c r="F25" s="42">
        <v>902</v>
      </c>
      <c r="G25" s="17"/>
      <c r="M25" s="130" t="s">
        <v>44</v>
      </c>
      <c r="N25" s="131"/>
      <c r="O25" s="40">
        <f>(J10-J11)/J10</f>
        <v>0.25485625485625485</v>
      </c>
      <c r="P25" s="2"/>
    </row>
    <row r="26" spans="1:20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0.49270072992700731</v>
      </c>
      <c r="P26" s="2"/>
    </row>
    <row r="27" spans="1:20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-1.2332990750256937E-2</v>
      </c>
      <c r="P27" s="2"/>
    </row>
    <row r="28" spans="1:20" ht="15" customHeight="1" thickBot="1" x14ac:dyDescent="0.3">
      <c r="A28" s="2"/>
      <c r="B28" s="44"/>
      <c r="C28" s="48" t="s">
        <v>53</v>
      </c>
      <c r="D28" s="36">
        <v>91.55</v>
      </c>
      <c r="E28" s="36"/>
      <c r="F28" s="37"/>
      <c r="G28" s="49"/>
      <c r="H28" s="50" t="s">
        <v>22</v>
      </c>
      <c r="I28" s="36">
        <v>378</v>
      </c>
      <c r="J28" s="36">
        <v>326</v>
      </c>
      <c r="K28" s="37">
        <f>I28-J28</f>
        <v>52</v>
      </c>
      <c r="M28" s="141" t="s">
        <v>54</v>
      </c>
      <c r="N28" s="142"/>
      <c r="O28" s="51">
        <f>(J9-J13)/J9</f>
        <v>0.77795311091073038</v>
      </c>
      <c r="P28" s="2"/>
    </row>
    <row r="29" spans="1:20" ht="15.75" thickBot="1" x14ac:dyDescent="0.3">
      <c r="A29" s="2"/>
      <c r="B29" s="44"/>
      <c r="C29" s="48" t="s">
        <v>55</v>
      </c>
      <c r="D29" s="36">
        <v>73.150000000000006</v>
      </c>
      <c r="E29" s="36">
        <v>69.13</v>
      </c>
      <c r="F29" s="37">
        <v>94.51</v>
      </c>
      <c r="G29" s="52">
        <v>5.4</v>
      </c>
      <c r="H29" s="29" t="s">
        <v>26</v>
      </c>
      <c r="I29" s="38">
        <v>145</v>
      </c>
      <c r="J29" s="38">
        <v>133</v>
      </c>
      <c r="K29" s="37">
        <f>I29-J29</f>
        <v>12</v>
      </c>
      <c r="L29" s="53"/>
      <c r="M29" s="53"/>
      <c r="N29" s="53"/>
      <c r="P29" s="2"/>
    </row>
    <row r="30" spans="1:20" ht="15" customHeight="1" x14ac:dyDescent="0.25">
      <c r="A30" s="2"/>
      <c r="B30" s="44"/>
      <c r="C30" s="48" t="s">
        <v>56</v>
      </c>
      <c r="D30" s="36">
        <v>79.349999999999994</v>
      </c>
      <c r="E30" s="36">
        <v>63.81</v>
      </c>
      <c r="F30" s="37">
        <v>80.42</v>
      </c>
      <c r="P30" s="2"/>
    </row>
    <row r="31" spans="1:20" ht="15" customHeight="1" x14ac:dyDescent="0.25">
      <c r="A31" s="2"/>
      <c r="B31" s="44"/>
      <c r="C31" s="48" t="s">
        <v>57</v>
      </c>
      <c r="D31" s="36">
        <v>77.5</v>
      </c>
      <c r="E31" s="36">
        <v>53.16</v>
      </c>
      <c r="F31" s="37">
        <v>68.59</v>
      </c>
      <c r="P31" s="2"/>
    </row>
    <row r="32" spans="1:20" ht="15.75" customHeight="1" thickBot="1" x14ac:dyDescent="0.3">
      <c r="A32" s="2"/>
      <c r="B32" s="44"/>
      <c r="C32" s="54" t="s">
        <v>58</v>
      </c>
      <c r="D32" s="55">
        <v>54.25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278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279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280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281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282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 t="s">
        <v>283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1676</v>
      </c>
      <c r="G64" s="12"/>
      <c r="H64" s="12"/>
      <c r="I64" s="12"/>
      <c r="J64" s="116">
        <f>AVERAGE(F64:I64)</f>
        <v>1676</v>
      </c>
      <c r="K64" s="117"/>
      <c r="M64" s="8">
        <v>2</v>
      </c>
      <c r="N64" s="114">
        <v>8.6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602</v>
      </c>
      <c r="G65" s="12"/>
      <c r="H65" s="12"/>
      <c r="I65" s="12"/>
      <c r="J65" s="116">
        <f t="shared" ref="J65:J70" si="1">AVERAGE(F65:I65)</f>
        <v>602</v>
      </c>
      <c r="K65" s="117"/>
      <c r="M65" s="8">
        <v>3</v>
      </c>
      <c r="N65" s="114">
        <v>8.3000000000000007</v>
      </c>
      <c r="O65" s="115"/>
      <c r="P65" s="2"/>
    </row>
    <row r="66" spans="1:16" ht="15" customHeight="1" x14ac:dyDescent="0.25">
      <c r="A66" s="2"/>
      <c r="C66" s="9" t="s">
        <v>13</v>
      </c>
      <c r="D66" s="11">
        <v>62.09</v>
      </c>
      <c r="E66" s="11">
        <v>5.9</v>
      </c>
      <c r="F66" s="11">
        <v>1055</v>
      </c>
      <c r="G66" s="11">
        <v>1069</v>
      </c>
      <c r="H66" s="11">
        <v>1041</v>
      </c>
      <c r="I66" s="11">
        <v>1032</v>
      </c>
      <c r="J66" s="116">
        <f t="shared" si="1"/>
        <v>1049.25</v>
      </c>
      <c r="K66" s="117"/>
      <c r="M66" s="8">
        <v>4</v>
      </c>
      <c r="N66" s="114">
        <v>7.8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61.08</v>
      </c>
      <c r="E67" s="11">
        <v>8.4</v>
      </c>
      <c r="F67" s="11">
        <v>716</v>
      </c>
      <c r="G67" s="11">
        <v>719</v>
      </c>
      <c r="H67" s="11">
        <v>666</v>
      </c>
      <c r="I67" s="11">
        <v>573</v>
      </c>
      <c r="J67" s="116">
        <f t="shared" si="1"/>
        <v>668.5</v>
      </c>
      <c r="K67" s="117"/>
      <c r="M67" s="8">
        <v>5</v>
      </c>
      <c r="N67" s="114">
        <v>8.8000000000000007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419</v>
      </c>
      <c r="G68" s="69">
        <v>425</v>
      </c>
      <c r="H68" s="69">
        <v>402</v>
      </c>
      <c r="I68" s="69">
        <v>379</v>
      </c>
      <c r="J68" s="116">
        <f t="shared" si="1"/>
        <v>406.25</v>
      </c>
      <c r="K68" s="117"/>
      <c r="M68" s="13">
        <v>6</v>
      </c>
      <c r="N68" s="118">
        <v>7.9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269</v>
      </c>
      <c r="G69" s="69">
        <v>274</v>
      </c>
      <c r="H69" s="69">
        <v>209</v>
      </c>
      <c r="I69" s="69">
        <v>221</v>
      </c>
      <c r="J69" s="116">
        <f t="shared" si="1"/>
        <v>243.25</v>
      </c>
      <c r="K69" s="117"/>
      <c r="P69" s="2"/>
    </row>
    <row r="70" spans="1:16" ht="15.75" thickBot="1" x14ac:dyDescent="0.3">
      <c r="A70" s="2"/>
      <c r="C70" s="15" t="s">
        <v>17</v>
      </c>
      <c r="D70" s="16">
        <v>60.02</v>
      </c>
      <c r="E70" s="16">
        <v>6.9</v>
      </c>
      <c r="F70" s="16">
        <v>262</v>
      </c>
      <c r="G70" s="16">
        <v>265</v>
      </c>
      <c r="H70" s="16">
        <v>223</v>
      </c>
      <c r="I70" s="16">
        <v>207</v>
      </c>
      <c r="J70" s="120">
        <f t="shared" si="1"/>
        <v>239.25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7.09</v>
      </c>
      <c r="E73" s="11">
        <v>6.9</v>
      </c>
      <c r="F73" s="23">
        <v>1107</v>
      </c>
      <c r="G73" s="17"/>
      <c r="H73" s="24" t="s">
        <v>22</v>
      </c>
      <c r="I73" s="132">
        <v>5.49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66.790000000000006</v>
      </c>
      <c r="E74" s="11"/>
      <c r="F74" s="23">
        <v>260</v>
      </c>
      <c r="G74" s="17"/>
      <c r="H74" s="28" t="s">
        <v>26</v>
      </c>
      <c r="I74" s="134">
        <v>4.93</v>
      </c>
      <c r="J74" s="134"/>
      <c r="K74" s="135"/>
      <c r="M74" s="29">
        <v>6.9</v>
      </c>
      <c r="N74" s="30">
        <v>107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63.61</v>
      </c>
      <c r="E76" s="11"/>
      <c r="F76" s="23">
        <v>233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72.75</v>
      </c>
      <c r="E77" s="11"/>
      <c r="F77" s="23">
        <v>247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5.3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77.33</v>
      </c>
      <c r="E78" s="11"/>
      <c r="F78" s="23">
        <v>1774</v>
      </c>
      <c r="G78" s="17"/>
      <c r="H78" s="122">
        <v>3</v>
      </c>
      <c r="I78" s="124">
        <v>599</v>
      </c>
      <c r="J78" s="124">
        <v>426</v>
      </c>
      <c r="K78" s="126">
        <f>((I78-J78)/I78)</f>
        <v>0.28881469115191988</v>
      </c>
      <c r="M78" s="13">
        <v>2</v>
      </c>
      <c r="N78" s="38">
        <v>5.0999999999999996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75.56</v>
      </c>
      <c r="E79" s="11">
        <v>6.3</v>
      </c>
      <c r="F79" s="23">
        <v>459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443</v>
      </c>
      <c r="G80" s="17"/>
      <c r="H80" s="122">
        <v>6</v>
      </c>
      <c r="I80" s="124">
        <v>429</v>
      </c>
      <c r="J80" s="124">
        <v>151</v>
      </c>
      <c r="K80" s="126">
        <f>((I80-J80)/I80)</f>
        <v>0.64801864801864806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78.709999999999994</v>
      </c>
      <c r="E81" s="11">
        <v>6.1</v>
      </c>
      <c r="F81" s="23">
        <v>888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0.36287824636645222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869</v>
      </c>
      <c r="G82" s="17"/>
      <c r="M82" s="130" t="s">
        <v>44</v>
      </c>
      <c r="N82" s="131"/>
      <c r="O82" s="40">
        <f>(J67-J68)/J67</f>
        <v>0.39229618548990275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0.40123076923076922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1.644398766700925E-2</v>
      </c>
      <c r="P84" s="2"/>
    </row>
    <row r="85" spans="1:16" ht="15.75" thickBot="1" x14ac:dyDescent="0.3">
      <c r="A85" s="2"/>
      <c r="B85" s="44"/>
      <c r="C85" s="48" t="s">
        <v>53</v>
      </c>
      <c r="D85" s="36">
        <v>90.87</v>
      </c>
      <c r="E85" s="36"/>
      <c r="F85" s="37"/>
      <c r="G85" s="49"/>
      <c r="H85" s="50" t="s">
        <v>22</v>
      </c>
      <c r="I85" s="36">
        <v>893</v>
      </c>
      <c r="J85" s="36">
        <v>809</v>
      </c>
      <c r="K85" s="37">
        <f>I85-J85</f>
        <v>84</v>
      </c>
      <c r="M85" s="141" t="s">
        <v>54</v>
      </c>
      <c r="N85" s="142"/>
      <c r="O85" s="51">
        <f>(J66-J70)/J66</f>
        <v>0.77197998570407433</v>
      </c>
      <c r="P85" s="2"/>
    </row>
    <row r="86" spans="1:16" ht="15.75" thickBot="1" x14ac:dyDescent="0.3">
      <c r="A86" s="2"/>
      <c r="B86" s="44"/>
      <c r="C86" s="48" t="s">
        <v>55</v>
      </c>
      <c r="D86" s="36">
        <v>73.349999999999994</v>
      </c>
      <c r="E86" s="36">
        <v>68.95</v>
      </c>
      <c r="F86" s="37">
        <v>94.01</v>
      </c>
      <c r="G86" s="52">
        <v>5.3</v>
      </c>
      <c r="H86" s="29" t="s">
        <v>26</v>
      </c>
      <c r="I86" s="38">
        <v>293</v>
      </c>
      <c r="J86" s="38">
        <v>276</v>
      </c>
      <c r="K86" s="37">
        <f>I86-J86</f>
        <v>17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80.349999999999994</v>
      </c>
      <c r="E87" s="36">
        <v>64.87</v>
      </c>
      <c r="F87" s="37">
        <v>80.739999999999995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75.650000000000006</v>
      </c>
      <c r="E88" s="36">
        <v>51.94</v>
      </c>
      <c r="F88" s="37">
        <v>68.66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56.33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91.11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284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286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287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288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285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289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1658</v>
      </c>
      <c r="G119" s="12"/>
      <c r="H119" s="12"/>
      <c r="I119" s="12"/>
      <c r="J119" s="116">
        <f>AVERAGE(F119:I119)</f>
        <v>1658</v>
      </c>
      <c r="K119" s="117"/>
      <c r="M119" s="8">
        <v>2</v>
      </c>
      <c r="N119" s="114">
        <v>8.5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644</v>
      </c>
      <c r="G120" s="12"/>
      <c r="H120" s="12"/>
      <c r="I120" s="12"/>
      <c r="J120" s="116">
        <f t="shared" ref="J120:J125" si="2">AVERAGE(F120:I120)</f>
        <v>644</v>
      </c>
      <c r="K120" s="117"/>
      <c r="M120" s="8">
        <v>3</v>
      </c>
      <c r="N120" s="114">
        <v>8.1999999999999993</v>
      </c>
      <c r="O120" s="115"/>
      <c r="P120" s="2"/>
    </row>
    <row r="121" spans="1:16" x14ac:dyDescent="0.25">
      <c r="A121" s="2"/>
      <c r="C121" s="9" t="s">
        <v>13</v>
      </c>
      <c r="D121" s="11">
        <v>62.44</v>
      </c>
      <c r="E121" s="11">
        <v>6</v>
      </c>
      <c r="F121" s="11">
        <v>954</v>
      </c>
      <c r="G121" s="11">
        <v>950</v>
      </c>
      <c r="H121" s="11">
        <v>1045</v>
      </c>
      <c r="I121" s="11">
        <v>1106</v>
      </c>
      <c r="J121" s="116">
        <f t="shared" si="2"/>
        <v>1013.75</v>
      </c>
      <c r="K121" s="117"/>
      <c r="M121" s="8">
        <v>4</v>
      </c>
      <c r="N121" s="114">
        <v>7.8</v>
      </c>
      <c r="O121" s="115"/>
      <c r="P121" s="2"/>
    </row>
    <row r="122" spans="1:16" x14ac:dyDescent="0.25">
      <c r="A122" s="2"/>
      <c r="C122" s="9" t="s">
        <v>14</v>
      </c>
      <c r="D122" s="11">
        <v>59.51</v>
      </c>
      <c r="E122" s="11">
        <v>7.8</v>
      </c>
      <c r="F122" s="11">
        <v>543</v>
      </c>
      <c r="G122" s="11">
        <v>604</v>
      </c>
      <c r="H122" s="11">
        <v>625</v>
      </c>
      <c r="I122" s="11">
        <v>589</v>
      </c>
      <c r="J122" s="116">
        <f t="shared" si="2"/>
        <v>590.25</v>
      </c>
      <c r="K122" s="117"/>
      <c r="M122" s="8">
        <v>5</v>
      </c>
      <c r="N122" s="114">
        <v>8.6999999999999993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350</v>
      </c>
      <c r="G123" s="69">
        <v>466</v>
      </c>
      <c r="H123" s="69">
        <v>472</v>
      </c>
      <c r="I123" s="69">
        <v>358</v>
      </c>
      <c r="J123" s="116">
        <f t="shared" si="2"/>
        <v>411.5</v>
      </c>
      <c r="K123" s="117"/>
      <c r="M123" s="13">
        <v>6</v>
      </c>
      <c r="N123" s="118">
        <v>7.8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231</v>
      </c>
      <c r="G124" s="69">
        <v>220</v>
      </c>
      <c r="H124" s="69">
        <v>234</v>
      </c>
      <c r="I124" s="69">
        <v>228</v>
      </c>
      <c r="J124" s="116">
        <f t="shared" si="2"/>
        <v>228.25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59.83</v>
      </c>
      <c r="E125" s="16">
        <v>732</v>
      </c>
      <c r="F125" s="16">
        <v>214</v>
      </c>
      <c r="G125" s="16">
        <v>207</v>
      </c>
      <c r="H125" s="16">
        <v>228</v>
      </c>
      <c r="I125" s="16">
        <v>218</v>
      </c>
      <c r="J125" s="120">
        <f t="shared" si="2"/>
        <v>216.75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19.97</v>
      </c>
      <c r="E128" s="11">
        <v>5.5</v>
      </c>
      <c r="F128" s="23">
        <v>1126</v>
      </c>
      <c r="G128" s="17"/>
      <c r="H128" s="24" t="s">
        <v>22</v>
      </c>
      <c r="I128" s="132">
        <v>5.16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67.209999999999994</v>
      </c>
      <c r="E129" s="11"/>
      <c r="F129" s="23">
        <v>225</v>
      </c>
      <c r="G129" s="17"/>
      <c r="H129" s="28" t="s">
        <v>26</v>
      </c>
      <c r="I129" s="134">
        <v>4.7699999999999996</v>
      </c>
      <c r="J129" s="134"/>
      <c r="K129" s="135"/>
      <c r="M129" s="29">
        <v>6.7</v>
      </c>
      <c r="N129" s="30">
        <v>76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66.42</v>
      </c>
      <c r="E131" s="11"/>
      <c r="F131" s="23">
        <v>221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74.17</v>
      </c>
      <c r="E132" s="11"/>
      <c r="F132" s="23">
        <v>218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5.5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74.23</v>
      </c>
      <c r="E133" s="11"/>
      <c r="F133" s="23">
        <v>1698</v>
      </c>
      <c r="G133" s="17"/>
      <c r="H133" s="122">
        <v>4</v>
      </c>
      <c r="I133" s="124">
        <v>635</v>
      </c>
      <c r="J133" s="124">
        <v>373</v>
      </c>
      <c r="K133" s="126">
        <f>((I133-J133)/I133)</f>
        <v>0.41259842519685042</v>
      </c>
      <c r="M133" s="13">
        <v>2</v>
      </c>
      <c r="N133" s="38">
        <v>5.4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75.349999999999994</v>
      </c>
      <c r="E134" s="11">
        <v>6.4</v>
      </c>
      <c r="F134" s="23">
        <v>435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411</v>
      </c>
      <c r="G135" s="17"/>
      <c r="H135" s="122">
        <v>7</v>
      </c>
      <c r="I135" s="124">
        <v>423</v>
      </c>
      <c r="J135" s="124">
        <v>142</v>
      </c>
      <c r="K135" s="126">
        <f>((I135-J135)/I135)</f>
        <v>0.6643026004728132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77.62</v>
      </c>
      <c r="E136" s="11">
        <v>6.1</v>
      </c>
      <c r="F136" s="23">
        <v>851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0.41775585696670775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835</v>
      </c>
      <c r="G137" s="17"/>
      <c r="M137" s="130" t="s">
        <v>44</v>
      </c>
      <c r="N137" s="131"/>
      <c r="O137" s="40">
        <f>(J122-J123)/J122</f>
        <v>0.30283778060144007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0.44532199270959905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5.0383351588170866E-2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91.44</v>
      </c>
      <c r="E140" s="36"/>
      <c r="F140" s="37"/>
      <c r="G140" s="49"/>
      <c r="H140" s="50" t="s">
        <v>22</v>
      </c>
      <c r="I140" s="36">
        <v>552</v>
      </c>
      <c r="J140" s="36">
        <v>498</v>
      </c>
      <c r="K140" s="37">
        <f>I140-J140</f>
        <v>54</v>
      </c>
      <c r="M140" s="141" t="s">
        <v>54</v>
      </c>
      <c r="N140" s="142"/>
      <c r="O140" s="51">
        <f>(J121-J125)/J121</f>
        <v>0.78618988902589393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72.55</v>
      </c>
      <c r="E141" s="36">
        <v>68.42</v>
      </c>
      <c r="F141" s="37">
        <v>94.32</v>
      </c>
      <c r="G141" s="52">
        <v>5.2</v>
      </c>
      <c r="H141" s="29" t="s">
        <v>26</v>
      </c>
      <c r="I141" s="38">
        <v>227</v>
      </c>
      <c r="J141" s="38">
        <v>198</v>
      </c>
      <c r="K141" s="37">
        <f>I141-J141</f>
        <v>29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80.75</v>
      </c>
      <c r="E142" s="36">
        <v>64.819999999999993</v>
      </c>
      <c r="F142" s="37">
        <v>80.28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76.25</v>
      </c>
      <c r="E143" s="36">
        <v>51.65</v>
      </c>
      <c r="F143" s="37">
        <v>67.75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54.08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290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291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292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293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294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295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C16B-FE79-407A-ADD1-C6F5AB86F793}">
  <sheetPr codeName="Sheet27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1004.75</v>
      </c>
    </row>
    <row r="7" spans="1:19" x14ac:dyDescent="0.25">
      <c r="A7" s="2"/>
      <c r="C7" s="9" t="s">
        <v>11</v>
      </c>
      <c r="D7" s="10"/>
      <c r="E7" s="10"/>
      <c r="F7" s="11">
        <v>1644</v>
      </c>
      <c r="G7" s="12"/>
      <c r="H7" s="12"/>
      <c r="I7" s="12"/>
      <c r="J7" s="116">
        <f>AVERAGE(F7:I7)</f>
        <v>1644</v>
      </c>
      <c r="K7" s="117"/>
      <c r="M7" s="8">
        <v>2</v>
      </c>
      <c r="N7" s="114">
        <v>8.6999999999999993</v>
      </c>
      <c r="O7" s="115"/>
      <c r="P7" s="2"/>
      <c r="R7" s="60" t="s">
        <v>22</v>
      </c>
      <c r="S7" s="84">
        <f>AVERAGE(J10,J67,J122)</f>
        <v>533.66666666666663</v>
      </c>
    </row>
    <row r="8" spans="1:19" x14ac:dyDescent="0.25">
      <c r="A8" s="2"/>
      <c r="C8" s="9" t="s">
        <v>12</v>
      </c>
      <c r="D8" s="10"/>
      <c r="E8" s="10"/>
      <c r="F8" s="11">
        <v>612</v>
      </c>
      <c r="G8" s="12"/>
      <c r="H8" s="12"/>
      <c r="I8" s="12"/>
      <c r="J8" s="116">
        <f t="shared" ref="J8:J13" si="0">AVERAGE(F8:I8)</f>
        <v>612</v>
      </c>
      <c r="K8" s="117"/>
      <c r="M8" s="8">
        <v>3</v>
      </c>
      <c r="N8" s="114">
        <v>8.4</v>
      </c>
      <c r="O8" s="115"/>
      <c r="P8" s="2"/>
      <c r="R8" s="60" t="s">
        <v>26</v>
      </c>
      <c r="S8" s="85">
        <f>AVERAGE(J13,J70,J125)</f>
        <v>202.41666666666666</v>
      </c>
    </row>
    <row r="9" spans="1:19" x14ac:dyDescent="0.25">
      <c r="A9" s="2"/>
      <c r="C9" s="9" t="s">
        <v>13</v>
      </c>
      <c r="D9" s="11">
        <v>55.92</v>
      </c>
      <c r="E9" s="11">
        <v>6.3</v>
      </c>
      <c r="F9" s="11">
        <v>1122</v>
      </c>
      <c r="G9" s="11">
        <v>1126</v>
      </c>
      <c r="H9" s="11">
        <v>1137</v>
      </c>
      <c r="I9" s="11">
        <v>1146</v>
      </c>
      <c r="J9" s="116">
        <f t="shared" si="0"/>
        <v>1132.75</v>
      </c>
      <c r="K9" s="117"/>
      <c r="M9" s="8">
        <v>4</v>
      </c>
      <c r="N9" s="114">
        <v>7.9</v>
      </c>
      <c r="O9" s="115"/>
      <c r="P9" s="2"/>
      <c r="R9" s="86" t="s">
        <v>591</v>
      </c>
      <c r="S9" s="87">
        <f>S6-S8</f>
        <v>802.33333333333337</v>
      </c>
    </row>
    <row r="10" spans="1:19" x14ac:dyDescent="0.25">
      <c r="A10" s="2"/>
      <c r="C10" s="9" t="s">
        <v>14</v>
      </c>
      <c r="D10" s="11">
        <v>60.07</v>
      </c>
      <c r="E10" s="11">
        <v>8</v>
      </c>
      <c r="F10" s="11">
        <v>669</v>
      </c>
      <c r="G10" s="11">
        <v>672</v>
      </c>
      <c r="H10" s="11">
        <v>622</v>
      </c>
      <c r="I10" s="11">
        <v>598</v>
      </c>
      <c r="J10" s="116">
        <f t="shared" si="0"/>
        <v>640.25</v>
      </c>
      <c r="K10" s="117"/>
      <c r="M10" s="8">
        <v>5</v>
      </c>
      <c r="N10" s="114">
        <v>8.3000000000000007</v>
      </c>
      <c r="O10" s="115"/>
      <c r="P10" s="2"/>
      <c r="R10" s="86" t="s">
        <v>592</v>
      </c>
      <c r="S10" s="88">
        <f>S7-S8</f>
        <v>331.25</v>
      </c>
    </row>
    <row r="11" spans="1:19" ht="15.75" thickBot="1" x14ac:dyDescent="0.3">
      <c r="A11" s="2"/>
      <c r="C11" s="9" t="s">
        <v>15</v>
      </c>
      <c r="D11" s="11"/>
      <c r="E11" s="11"/>
      <c r="F11" s="11">
        <v>344</v>
      </c>
      <c r="G11" s="69">
        <v>349</v>
      </c>
      <c r="H11" s="69">
        <v>342</v>
      </c>
      <c r="I11" s="69">
        <v>339</v>
      </c>
      <c r="J11" s="116">
        <f t="shared" si="0"/>
        <v>343.5</v>
      </c>
      <c r="K11" s="117"/>
      <c r="M11" s="13">
        <v>6</v>
      </c>
      <c r="N11" s="118">
        <v>8</v>
      </c>
      <c r="O11" s="119"/>
      <c r="P11" s="2"/>
      <c r="R11" s="89" t="s">
        <v>593</v>
      </c>
      <c r="S11" s="90">
        <f>S9/S6</f>
        <v>0.79854026706477566</v>
      </c>
    </row>
    <row r="12" spans="1:19" x14ac:dyDescent="0.25">
      <c r="A12" s="2"/>
      <c r="C12" s="9" t="s">
        <v>16</v>
      </c>
      <c r="D12" s="11"/>
      <c r="E12" s="11"/>
      <c r="F12" s="11">
        <v>219</v>
      </c>
      <c r="G12" s="69">
        <v>242</v>
      </c>
      <c r="H12" s="69">
        <v>216</v>
      </c>
      <c r="I12" s="69">
        <v>211</v>
      </c>
      <c r="J12" s="116">
        <f t="shared" si="0"/>
        <v>222</v>
      </c>
      <c r="K12" s="117"/>
      <c r="P12" s="2"/>
      <c r="R12" s="89" t="s">
        <v>594</v>
      </c>
      <c r="S12" s="91">
        <f>S10/S7</f>
        <v>0.62070580886945659</v>
      </c>
    </row>
    <row r="13" spans="1:19" ht="15.75" thickBot="1" x14ac:dyDescent="0.3">
      <c r="A13" s="2"/>
      <c r="C13" s="15" t="s">
        <v>17</v>
      </c>
      <c r="D13" s="16">
        <v>59.46</v>
      </c>
      <c r="E13" s="16">
        <v>6.8</v>
      </c>
      <c r="F13" s="16">
        <v>226</v>
      </c>
      <c r="G13" s="16">
        <v>230</v>
      </c>
      <c r="H13" s="16">
        <v>227</v>
      </c>
      <c r="I13" s="16">
        <v>205</v>
      </c>
      <c r="J13" s="120">
        <f t="shared" si="0"/>
        <v>222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6.67</v>
      </c>
      <c r="E16" s="11">
        <v>5.8</v>
      </c>
      <c r="F16" s="23">
        <v>1072</v>
      </c>
      <c r="G16" s="17"/>
      <c r="H16" s="24" t="s">
        <v>22</v>
      </c>
      <c r="I16" s="132">
        <v>5.6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65.66</v>
      </c>
      <c r="E17" s="11"/>
      <c r="F17" s="23">
        <v>201</v>
      </c>
      <c r="G17" s="17"/>
      <c r="H17" s="28" t="s">
        <v>26</v>
      </c>
      <c r="I17" s="134">
        <v>5.15</v>
      </c>
      <c r="J17" s="134"/>
      <c r="K17" s="135"/>
      <c r="M17" s="29">
        <v>6.9</v>
      </c>
      <c r="N17" s="30">
        <v>118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61.98</v>
      </c>
      <c r="E19" s="11"/>
      <c r="F19" s="23">
        <v>224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71.55</v>
      </c>
      <c r="E20" s="11"/>
      <c r="F20" s="23">
        <v>213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5.3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74.489999999999995</v>
      </c>
      <c r="E21" s="11"/>
      <c r="F21" s="23">
        <v>1712</v>
      </c>
      <c r="G21" s="17"/>
      <c r="H21" s="122">
        <v>11</v>
      </c>
      <c r="I21" s="124">
        <v>566</v>
      </c>
      <c r="J21" s="124">
        <v>244</v>
      </c>
      <c r="K21" s="126">
        <f>((I21-J21)/I21)</f>
        <v>0.56890459363957602</v>
      </c>
      <c r="M21" s="13">
        <v>2</v>
      </c>
      <c r="N21" s="38">
        <v>5.0999999999999996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76.709999999999994</v>
      </c>
      <c r="E22" s="11">
        <v>6.2</v>
      </c>
      <c r="F22" s="23">
        <v>479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468</v>
      </c>
      <c r="G23" s="17"/>
      <c r="H23" s="122">
        <v>13</v>
      </c>
      <c r="I23" s="124">
        <v>388</v>
      </c>
      <c r="J23" s="124">
        <v>163</v>
      </c>
      <c r="K23" s="126">
        <f>((I23-J23)/I23)</f>
        <v>0.57989690721649489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79.92</v>
      </c>
      <c r="E24" s="11">
        <v>5.9</v>
      </c>
      <c r="F24" s="23">
        <v>891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0.43478260869565216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877</v>
      </c>
      <c r="G25" s="17"/>
      <c r="M25" s="130" t="s">
        <v>44</v>
      </c>
      <c r="N25" s="131"/>
      <c r="O25" s="40">
        <f>(J10-J11)/J10</f>
        <v>0.46349082389691526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0.35371179039301309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0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90.81</v>
      </c>
      <c r="E28" s="36"/>
      <c r="F28" s="37"/>
      <c r="G28" s="49"/>
      <c r="H28" s="50" t="s">
        <v>22</v>
      </c>
      <c r="I28" s="36">
        <v>882</v>
      </c>
      <c r="J28" s="36">
        <v>809</v>
      </c>
      <c r="K28" s="37">
        <f>I28-J28</f>
        <v>73</v>
      </c>
      <c r="M28" s="141" t="s">
        <v>54</v>
      </c>
      <c r="N28" s="142"/>
      <c r="O28" s="51">
        <f>(J9-J13)/J9</f>
        <v>0.80401677333921873</v>
      </c>
      <c r="P28" s="2"/>
    </row>
    <row r="29" spans="1:16" ht="15.75" thickBot="1" x14ac:dyDescent="0.3">
      <c r="A29" s="2"/>
      <c r="B29" s="44"/>
      <c r="C29" s="48" t="s">
        <v>55</v>
      </c>
      <c r="D29" s="36">
        <v>73.06</v>
      </c>
      <c r="E29" s="36">
        <v>68.45</v>
      </c>
      <c r="F29" s="37">
        <v>93.71</v>
      </c>
      <c r="G29" s="52">
        <v>5.3</v>
      </c>
      <c r="H29" s="29" t="s">
        <v>26</v>
      </c>
      <c r="I29" s="38">
        <v>253</v>
      </c>
      <c r="J29" s="38">
        <v>233</v>
      </c>
      <c r="K29" s="37">
        <f>I29-J29</f>
        <v>20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78.849999999999994</v>
      </c>
      <c r="E30" s="36">
        <v>64.010000000000005</v>
      </c>
      <c r="F30" s="37">
        <v>81.19</v>
      </c>
      <c r="P30" s="2"/>
    </row>
    <row r="31" spans="1:16" ht="15" customHeight="1" x14ac:dyDescent="0.25">
      <c r="A31" s="2"/>
      <c r="B31" s="44"/>
      <c r="C31" s="48" t="s">
        <v>57</v>
      </c>
      <c r="D31" s="36">
        <v>72.95</v>
      </c>
      <c r="E31" s="36">
        <v>50.23</v>
      </c>
      <c r="F31" s="37">
        <v>68.86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57.05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91.19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296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297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298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299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300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1755</v>
      </c>
      <c r="G64" s="12"/>
      <c r="H64" s="12"/>
      <c r="I64" s="12"/>
      <c r="J64" s="116">
        <f>AVERAGE(F64:I64)</f>
        <v>1755</v>
      </c>
      <c r="K64" s="117"/>
      <c r="M64" s="8">
        <v>2</v>
      </c>
      <c r="N64" s="114">
        <v>8.1999999999999993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665</v>
      </c>
      <c r="G65" s="12"/>
      <c r="H65" s="12"/>
      <c r="I65" s="12"/>
      <c r="J65" s="116">
        <f t="shared" ref="J65:J70" si="1">AVERAGE(F65:I65)</f>
        <v>665</v>
      </c>
      <c r="K65" s="117"/>
      <c r="M65" s="8">
        <v>3</v>
      </c>
      <c r="N65" s="114">
        <v>8.4</v>
      </c>
      <c r="O65" s="115"/>
      <c r="P65" s="2"/>
    </row>
    <row r="66" spans="1:16" ht="15" customHeight="1" x14ac:dyDescent="0.25">
      <c r="A66" s="2"/>
      <c r="C66" s="9" t="s">
        <v>13</v>
      </c>
      <c r="D66" s="11">
        <v>64.81</v>
      </c>
      <c r="E66" s="11">
        <v>5.9</v>
      </c>
      <c r="F66" s="11">
        <v>1002</v>
      </c>
      <c r="G66" s="11">
        <v>1020</v>
      </c>
      <c r="H66" s="11">
        <v>934</v>
      </c>
      <c r="I66" s="11">
        <v>991</v>
      </c>
      <c r="J66" s="116">
        <f t="shared" si="1"/>
        <v>986.75</v>
      </c>
      <c r="K66" s="117"/>
      <c r="M66" s="8">
        <v>4</v>
      </c>
      <c r="N66" s="114">
        <v>7.8</v>
      </c>
      <c r="O66" s="115"/>
      <c r="P66" s="2"/>
    </row>
    <row r="67" spans="1:16" ht="15" customHeight="1" x14ac:dyDescent="0.25">
      <c r="A67" s="2"/>
      <c r="C67" s="9" t="s">
        <v>14</v>
      </c>
      <c r="D67" s="11">
        <v>58.83</v>
      </c>
      <c r="E67" s="11">
        <v>7.9</v>
      </c>
      <c r="F67" s="11">
        <v>478</v>
      </c>
      <c r="G67" s="11">
        <v>494</v>
      </c>
      <c r="H67" s="11">
        <v>482</v>
      </c>
      <c r="I67" s="11">
        <v>471</v>
      </c>
      <c r="J67" s="116">
        <f t="shared" si="1"/>
        <v>481.25</v>
      </c>
      <c r="K67" s="117"/>
      <c r="M67" s="8">
        <v>5</v>
      </c>
      <c r="N67" s="114">
        <v>8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299</v>
      </c>
      <c r="G68" s="69">
        <v>309</v>
      </c>
      <c r="H68" s="69">
        <v>300</v>
      </c>
      <c r="I68" s="69">
        <v>313</v>
      </c>
      <c r="J68" s="116">
        <f t="shared" si="1"/>
        <v>305.25</v>
      </c>
      <c r="K68" s="117"/>
      <c r="M68" s="13">
        <v>6</v>
      </c>
      <c r="N68" s="118">
        <v>7.8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195</v>
      </c>
      <c r="G69" s="69">
        <v>193</v>
      </c>
      <c r="H69" s="69">
        <v>192</v>
      </c>
      <c r="I69" s="69">
        <v>190</v>
      </c>
      <c r="J69" s="116">
        <f t="shared" si="1"/>
        <v>192.5</v>
      </c>
      <c r="K69" s="117"/>
      <c r="P69" s="2"/>
    </row>
    <row r="70" spans="1:16" ht="15.75" thickBot="1" x14ac:dyDescent="0.3">
      <c r="A70" s="2"/>
      <c r="C70" s="15" t="s">
        <v>17</v>
      </c>
      <c r="D70" s="16">
        <v>57.07</v>
      </c>
      <c r="E70" s="16">
        <v>6.5</v>
      </c>
      <c r="F70" s="16">
        <v>199</v>
      </c>
      <c r="G70" s="16">
        <v>197</v>
      </c>
      <c r="H70" s="16">
        <v>195</v>
      </c>
      <c r="I70" s="16">
        <v>192</v>
      </c>
      <c r="J70" s="120">
        <f t="shared" si="1"/>
        <v>195.75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29.98</v>
      </c>
      <c r="E73" s="11">
        <v>5.9</v>
      </c>
      <c r="F73" s="23">
        <v>1289</v>
      </c>
      <c r="G73" s="17"/>
      <c r="H73" s="24" t="s">
        <v>22</v>
      </c>
      <c r="I73" s="132">
        <v>4.93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66.06</v>
      </c>
      <c r="E74" s="11"/>
      <c r="F74" s="23">
        <v>205</v>
      </c>
      <c r="G74" s="17"/>
      <c r="H74" s="28" t="s">
        <v>26</v>
      </c>
      <c r="I74" s="134">
        <v>4.71</v>
      </c>
      <c r="J74" s="134"/>
      <c r="K74" s="135"/>
      <c r="M74" s="29">
        <v>6.9</v>
      </c>
      <c r="N74" s="30">
        <v>160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65.64</v>
      </c>
      <c r="E76" s="11"/>
      <c r="F76" s="23">
        <v>202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71.3</v>
      </c>
      <c r="E77" s="11"/>
      <c r="F77" s="23">
        <v>203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75.400000000000006</v>
      </c>
      <c r="E78" s="11"/>
      <c r="F78" s="23">
        <v>1835</v>
      </c>
      <c r="G78" s="17"/>
      <c r="H78" s="122"/>
      <c r="I78" s="124"/>
      <c r="J78" s="124"/>
      <c r="K78" s="126" t="e">
        <f>((I78-J78)/I78)</f>
        <v>#DIV/0!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76.400000000000006</v>
      </c>
      <c r="E79" s="11">
        <v>6.4</v>
      </c>
      <c r="F79" s="23">
        <v>470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459</v>
      </c>
      <c r="G80" s="17"/>
      <c r="H80" s="122">
        <v>12</v>
      </c>
      <c r="I80" s="124">
        <v>364</v>
      </c>
      <c r="J80" s="124">
        <v>116</v>
      </c>
      <c r="K80" s="126">
        <f>((I80-J80)/I80)</f>
        <v>0.68131868131868134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78.150000000000006</v>
      </c>
      <c r="E81" s="11">
        <v>6.1</v>
      </c>
      <c r="F81" s="23">
        <v>899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0.51228781352926278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880</v>
      </c>
      <c r="G82" s="17"/>
      <c r="M82" s="130" t="s">
        <v>44</v>
      </c>
      <c r="N82" s="131"/>
      <c r="O82" s="40">
        <f>(J67-J68)/J67</f>
        <v>0.36571428571428571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0.36936936936936937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-1.6883116883116882E-2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91.25</v>
      </c>
      <c r="E85" s="36"/>
      <c r="F85" s="37"/>
      <c r="G85" s="49"/>
      <c r="H85" s="50" t="s">
        <v>120</v>
      </c>
      <c r="I85" s="36">
        <v>263</v>
      </c>
      <c r="J85" s="36">
        <v>225</v>
      </c>
      <c r="K85" s="37">
        <f>I85-J85</f>
        <v>38</v>
      </c>
      <c r="M85" s="141" t="s">
        <v>54</v>
      </c>
      <c r="N85" s="142"/>
      <c r="O85" s="51">
        <f>(J66-J70)/J66</f>
        <v>0.80162148467190275</v>
      </c>
      <c r="P85" s="2"/>
    </row>
    <row r="86" spans="1:16" ht="15.75" thickBot="1" x14ac:dyDescent="0.3">
      <c r="A86" s="2"/>
      <c r="B86" s="44"/>
      <c r="C86" s="48" t="s">
        <v>55</v>
      </c>
      <c r="D86" s="36">
        <v>72.7</v>
      </c>
      <c r="E86" s="36">
        <v>68.05</v>
      </c>
      <c r="F86" s="37">
        <v>93.6</v>
      </c>
      <c r="G86" s="52">
        <v>5.0999999999999996</v>
      </c>
      <c r="H86" s="29" t="s">
        <v>26</v>
      </c>
      <c r="I86" s="38">
        <v>140</v>
      </c>
      <c r="J86" s="38">
        <v>110</v>
      </c>
      <c r="K86" s="37">
        <f>I86-J86</f>
        <v>30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78.3</v>
      </c>
      <c r="E87" s="36">
        <v>63.64</v>
      </c>
      <c r="F87" s="37">
        <v>81.28</v>
      </c>
      <c r="P87" s="2"/>
    </row>
    <row r="88" spans="1:16" ht="15" customHeight="1" x14ac:dyDescent="0.25">
      <c r="A88" s="2"/>
      <c r="B88" s="44"/>
      <c r="C88" s="48" t="s">
        <v>57</v>
      </c>
      <c r="D88" s="36">
        <v>74.900000000000006</v>
      </c>
      <c r="E88" s="36">
        <v>51.5</v>
      </c>
      <c r="F88" s="37">
        <v>68.760000000000005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52.9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301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302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303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304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305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306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307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1698</v>
      </c>
      <c r="G119" s="12"/>
      <c r="H119" s="12"/>
      <c r="I119" s="12"/>
      <c r="J119" s="116">
        <f>AVERAGE(F119:I119)</f>
        <v>1698</v>
      </c>
      <c r="K119" s="117"/>
      <c r="M119" s="8">
        <v>2</v>
      </c>
      <c r="N119" s="114">
        <v>8.3000000000000007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688</v>
      </c>
      <c r="G120" s="12"/>
      <c r="H120" s="12"/>
      <c r="I120" s="12"/>
      <c r="J120" s="116">
        <f t="shared" ref="J120:J125" si="2">AVERAGE(F120:I120)</f>
        <v>688</v>
      </c>
      <c r="K120" s="117"/>
      <c r="M120" s="8">
        <v>3</v>
      </c>
      <c r="N120" s="114">
        <v>8.4</v>
      </c>
      <c r="O120" s="115"/>
      <c r="P120" s="2"/>
    </row>
    <row r="121" spans="1:16" x14ac:dyDescent="0.25">
      <c r="A121" s="2"/>
      <c r="C121" s="9" t="s">
        <v>13</v>
      </c>
      <c r="D121" s="11">
        <v>63.43</v>
      </c>
      <c r="E121" s="11">
        <v>6.1</v>
      </c>
      <c r="F121" s="11">
        <v>845</v>
      </c>
      <c r="G121" s="11">
        <v>852</v>
      </c>
      <c r="H121" s="11">
        <v>946</v>
      </c>
      <c r="I121" s="11">
        <v>936</v>
      </c>
      <c r="J121" s="116">
        <f t="shared" si="2"/>
        <v>894.75</v>
      </c>
      <c r="K121" s="117"/>
      <c r="M121" s="8">
        <v>4</v>
      </c>
      <c r="N121" s="114">
        <v>7.8</v>
      </c>
      <c r="O121" s="115"/>
      <c r="P121" s="2"/>
    </row>
    <row r="122" spans="1:16" x14ac:dyDescent="0.25">
      <c r="A122" s="2"/>
      <c r="C122" s="9" t="s">
        <v>14</v>
      </c>
      <c r="D122" s="11">
        <v>58.14</v>
      </c>
      <c r="E122" s="11">
        <v>7.4</v>
      </c>
      <c r="F122" s="11">
        <v>495</v>
      </c>
      <c r="G122" s="11">
        <v>440</v>
      </c>
      <c r="H122" s="11">
        <v>492</v>
      </c>
      <c r="I122" s="11">
        <v>491</v>
      </c>
      <c r="J122" s="116">
        <f t="shared" si="2"/>
        <v>479.5</v>
      </c>
      <c r="K122" s="117"/>
      <c r="M122" s="8">
        <v>5</v>
      </c>
      <c r="N122" s="114">
        <v>8.1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394</v>
      </c>
      <c r="G123" s="69">
        <v>372</v>
      </c>
      <c r="H123" s="69">
        <v>341</v>
      </c>
      <c r="I123" s="69">
        <v>288</v>
      </c>
      <c r="J123" s="116">
        <f t="shared" si="2"/>
        <v>348.75</v>
      </c>
      <c r="K123" s="117"/>
      <c r="M123" s="13">
        <v>6</v>
      </c>
      <c r="N123" s="118">
        <v>7.7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214</v>
      </c>
      <c r="G124" s="69">
        <v>198</v>
      </c>
      <c r="H124" s="69">
        <v>191</v>
      </c>
      <c r="I124" s="69">
        <v>180</v>
      </c>
      <c r="J124" s="116">
        <f t="shared" si="2"/>
        <v>195.75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60.29</v>
      </c>
      <c r="E125" s="16">
        <v>7.2</v>
      </c>
      <c r="F125" s="16">
        <v>200</v>
      </c>
      <c r="G125" s="16">
        <v>196</v>
      </c>
      <c r="H125" s="16">
        <v>189</v>
      </c>
      <c r="I125" s="16">
        <v>173</v>
      </c>
      <c r="J125" s="120">
        <f t="shared" si="2"/>
        <v>189.5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11.51</v>
      </c>
      <c r="E128" s="11">
        <v>6.2</v>
      </c>
      <c r="F128" s="23">
        <v>1088</v>
      </c>
      <c r="G128" s="17"/>
      <c r="H128" s="24" t="s">
        <v>22</v>
      </c>
      <c r="I128" s="132">
        <v>4.74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67.260000000000005</v>
      </c>
      <c r="E129" s="11"/>
      <c r="F129" s="23">
        <v>206</v>
      </c>
      <c r="G129" s="17"/>
      <c r="H129" s="28" t="s">
        <v>26</v>
      </c>
      <c r="I129" s="134">
        <v>4.16</v>
      </c>
      <c r="J129" s="134"/>
      <c r="K129" s="135"/>
      <c r="M129" s="29">
        <v>6.8</v>
      </c>
      <c r="N129" s="30">
        <v>84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65.72</v>
      </c>
      <c r="E131" s="11"/>
      <c r="F131" s="23">
        <v>204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66.510000000000005</v>
      </c>
      <c r="E132" s="11"/>
      <c r="F132" s="23">
        <v>201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5.4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75.34</v>
      </c>
      <c r="E133" s="11"/>
      <c r="F133" s="23">
        <v>1768</v>
      </c>
      <c r="G133" s="17"/>
      <c r="H133" s="122">
        <v>1</v>
      </c>
      <c r="I133" s="124">
        <v>458</v>
      </c>
      <c r="J133" s="124">
        <v>440</v>
      </c>
      <c r="K133" s="126">
        <f>((I133-J133)/I133)</f>
        <v>3.9301310043668124E-2</v>
      </c>
      <c r="M133" s="13">
        <v>2</v>
      </c>
      <c r="N133" s="38">
        <v>5.5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75.819999999999993</v>
      </c>
      <c r="E134" s="11">
        <v>6.5</v>
      </c>
      <c r="F134" s="23">
        <v>464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438</v>
      </c>
      <c r="G135" s="17"/>
      <c r="H135" s="122">
        <v>5</v>
      </c>
      <c r="I135" s="124">
        <v>338</v>
      </c>
      <c r="J135" s="124">
        <v>271</v>
      </c>
      <c r="K135" s="126">
        <f>((I135-J135)/I135)</f>
        <v>0.19822485207100593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76.95</v>
      </c>
      <c r="E136" s="11">
        <v>6.2</v>
      </c>
      <c r="F136" s="23">
        <v>876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0.46409611623358482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854</v>
      </c>
      <c r="G137" s="17"/>
      <c r="M137" s="130" t="s">
        <v>44</v>
      </c>
      <c r="N137" s="131"/>
      <c r="O137" s="40">
        <f>(J122-J123)/J122</f>
        <v>0.27267987486965589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0.43870967741935485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3.1928480204342274E-2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91.31</v>
      </c>
      <c r="E140" s="36"/>
      <c r="F140" s="37"/>
      <c r="G140" s="49"/>
      <c r="H140" s="50" t="s">
        <v>22</v>
      </c>
      <c r="I140" s="36">
        <v>516</v>
      </c>
      <c r="J140" s="36">
        <v>466</v>
      </c>
      <c r="K140" s="37">
        <f>I140-J140</f>
        <v>50</v>
      </c>
      <c r="M140" s="141" t="s">
        <v>54</v>
      </c>
      <c r="N140" s="142"/>
      <c r="O140" s="51">
        <f>(J121-J125)/J121</f>
        <v>0.7882089969265158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72.45</v>
      </c>
      <c r="E141" s="36">
        <v>68.66</v>
      </c>
      <c r="F141" s="37">
        <v>94.77</v>
      </c>
      <c r="G141" s="52">
        <v>5.0999999999999996</v>
      </c>
      <c r="H141" s="29" t="s">
        <v>26</v>
      </c>
      <c r="I141" s="38">
        <v>215</v>
      </c>
      <c r="J141" s="38">
        <v>184</v>
      </c>
      <c r="K141" s="37">
        <f>I141-J141</f>
        <v>31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79.349999999999994</v>
      </c>
      <c r="E142" s="36">
        <v>51.75</v>
      </c>
      <c r="F142" s="37">
        <v>68.41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75.650000000000006</v>
      </c>
      <c r="E143" s="36">
        <v>51.75</v>
      </c>
      <c r="F143" s="37">
        <v>68.41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53.48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91.66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308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309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310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311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312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313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CA2A-1588-45E6-A300-2CAB1F03CE51}">
  <sheetPr codeName="Sheet28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997.83333333333337</v>
      </c>
    </row>
    <row r="7" spans="1:19" x14ac:dyDescent="0.25">
      <c r="A7" s="2"/>
      <c r="C7" s="9" t="s">
        <v>11</v>
      </c>
      <c r="D7" s="10"/>
      <c r="E7" s="10"/>
      <c r="F7" s="11">
        <v>1535</v>
      </c>
      <c r="G7" s="12"/>
      <c r="H7" s="12"/>
      <c r="I7" s="12"/>
      <c r="J7" s="116">
        <f>AVERAGE(F7:I7)</f>
        <v>1535</v>
      </c>
      <c r="K7" s="117"/>
      <c r="M7" s="8">
        <v>2</v>
      </c>
      <c r="N7" s="114">
        <v>8.3000000000000007</v>
      </c>
      <c r="O7" s="115"/>
      <c r="P7" s="2"/>
      <c r="R7" s="60" t="s">
        <v>22</v>
      </c>
      <c r="S7" s="84">
        <f>AVERAGE(J10,J67,J122)</f>
        <v>480.83333333333331</v>
      </c>
    </row>
    <row r="8" spans="1:19" x14ac:dyDescent="0.25">
      <c r="A8" s="2"/>
      <c r="C8" s="9" t="s">
        <v>12</v>
      </c>
      <c r="D8" s="10"/>
      <c r="E8" s="10"/>
      <c r="F8" s="11">
        <v>607</v>
      </c>
      <c r="G8" s="12"/>
      <c r="H8" s="12"/>
      <c r="I8" s="12"/>
      <c r="J8" s="116">
        <f t="shared" ref="J8:J13" si="0">AVERAGE(F8:I8)</f>
        <v>607</v>
      </c>
      <c r="K8" s="117"/>
      <c r="M8" s="8">
        <v>3</v>
      </c>
      <c r="N8" s="114">
        <v>8</v>
      </c>
      <c r="O8" s="115"/>
      <c r="P8" s="2"/>
      <c r="R8" s="60" t="s">
        <v>26</v>
      </c>
      <c r="S8" s="85">
        <f>AVERAGE(J13,J70,J125)</f>
        <v>174.08333333333334</v>
      </c>
    </row>
    <row r="9" spans="1:19" x14ac:dyDescent="0.25">
      <c r="A9" s="2"/>
      <c r="C9" s="9" t="s">
        <v>13</v>
      </c>
      <c r="D9" s="11">
        <v>63.88</v>
      </c>
      <c r="E9" s="11">
        <v>6</v>
      </c>
      <c r="F9" s="11">
        <v>1009</v>
      </c>
      <c r="G9" s="11">
        <v>1022</v>
      </c>
      <c r="H9" s="11">
        <v>1029</v>
      </c>
      <c r="I9" s="11">
        <v>994</v>
      </c>
      <c r="J9" s="116">
        <f t="shared" si="0"/>
        <v>1013.5</v>
      </c>
      <c r="K9" s="117"/>
      <c r="M9" s="8">
        <v>4</v>
      </c>
      <c r="N9" s="114">
        <v>7.9</v>
      </c>
      <c r="O9" s="115"/>
      <c r="P9" s="2"/>
      <c r="R9" s="86" t="s">
        <v>591</v>
      </c>
      <c r="S9" s="87">
        <f>S6-S8</f>
        <v>823.75</v>
      </c>
    </row>
    <row r="10" spans="1:19" x14ac:dyDescent="0.25">
      <c r="A10" s="2"/>
      <c r="C10" s="9" t="s">
        <v>14</v>
      </c>
      <c r="D10" s="11">
        <v>60.11</v>
      </c>
      <c r="E10" s="11">
        <v>8</v>
      </c>
      <c r="F10" s="11">
        <v>509</v>
      </c>
      <c r="G10" s="11">
        <v>516</v>
      </c>
      <c r="H10" s="11">
        <v>502</v>
      </c>
      <c r="I10" s="11">
        <v>494</v>
      </c>
      <c r="J10" s="116">
        <f t="shared" si="0"/>
        <v>505.25</v>
      </c>
      <c r="K10" s="117"/>
      <c r="M10" s="8">
        <v>5</v>
      </c>
      <c r="N10" s="114">
        <v>8.3000000000000007</v>
      </c>
      <c r="O10" s="115"/>
      <c r="P10" s="2"/>
      <c r="R10" s="86" t="s">
        <v>592</v>
      </c>
      <c r="S10" s="88">
        <f>S7-S8</f>
        <v>306.75</v>
      </c>
    </row>
    <row r="11" spans="1:19" ht="15.75" thickBot="1" x14ac:dyDescent="0.3">
      <c r="A11" s="2"/>
      <c r="C11" s="9" t="s">
        <v>15</v>
      </c>
      <c r="D11" s="11"/>
      <c r="E11" s="11"/>
      <c r="F11" s="11">
        <v>311</v>
      </c>
      <c r="G11" s="69">
        <v>307</v>
      </c>
      <c r="H11" s="69">
        <v>313</v>
      </c>
      <c r="I11" s="69">
        <v>291</v>
      </c>
      <c r="J11" s="116">
        <f t="shared" si="0"/>
        <v>305.5</v>
      </c>
      <c r="K11" s="117"/>
      <c r="M11" s="13">
        <v>6</v>
      </c>
      <c r="N11" s="118">
        <v>7.5</v>
      </c>
      <c r="O11" s="119"/>
      <c r="P11" s="2"/>
      <c r="R11" s="89" t="s">
        <v>593</v>
      </c>
      <c r="S11" s="90">
        <f>S9/S6</f>
        <v>0.82553866711207613</v>
      </c>
    </row>
    <row r="12" spans="1:19" x14ac:dyDescent="0.25">
      <c r="A12" s="2"/>
      <c r="C12" s="9" t="s">
        <v>16</v>
      </c>
      <c r="D12" s="11"/>
      <c r="E12" s="11"/>
      <c r="F12" s="11">
        <v>188</v>
      </c>
      <c r="G12" s="69">
        <v>185</v>
      </c>
      <c r="H12" s="69">
        <v>179</v>
      </c>
      <c r="I12" s="69">
        <v>186</v>
      </c>
      <c r="J12" s="116">
        <f t="shared" si="0"/>
        <v>184.5</v>
      </c>
      <c r="K12" s="117"/>
      <c r="P12" s="2"/>
      <c r="R12" s="89" t="s">
        <v>594</v>
      </c>
      <c r="S12" s="91">
        <f>S10/S7</f>
        <v>0.63795493934142122</v>
      </c>
    </row>
    <row r="13" spans="1:19" ht="15.75" thickBot="1" x14ac:dyDescent="0.3">
      <c r="A13" s="2"/>
      <c r="C13" s="15" t="s">
        <v>17</v>
      </c>
      <c r="D13" s="16">
        <v>60.17</v>
      </c>
      <c r="E13" s="16">
        <v>6.9</v>
      </c>
      <c r="F13" s="16">
        <v>198</v>
      </c>
      <c r="G13" s="16">
        <v>195</v>
      </c>
      <c r="H13" s="16">
        <v>191</v>
      </c>
      <c r="I13" s="16">
        <v>179</v>
      </c>
      <c r="J13" s="120">
        <f t="shared" si="0"/>
        <v>190.75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9.41</v>
      </c>
      <c r="E16" s="11">
        <v>5.8</v>
      </c>
      <c r="F16" s="23">
        <v>1155</v>
      </c>
      <c r="G16" s="17"/>
      <c r="H16" s="24" t="s">
        <v>22</v>
      </c>
      <c r="I16" s="132">
        <v>5.27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65.569999999999993</v>
      </c>
      <c r="E17" s="11"/>
      <c r="F17" s="23">
        <v>201</v>
      </c>
      <c r="G17" s="17"/>
      <c r="H17" s="28" t="s">
        <v>26</v>
      </c>
      <c r="I17" s="134">
        <v>4.82</v>
      </c>
      <c r="J17" s="134"/>
      <c r="K17" s="135"/>
      <c r="M17" s="29">
        <v>6.8</v>
      </c>
      <c r="N17" s="30">
        <v>129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63.66</v>
      </c>
      <c r="E19" s="11"/>
      <c r="F19" s="23">
        <v>178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68.930000000000007</v>
      </c>
      <c r="E20" s="11"/>
      <c r="F20" s="23">
        <v>191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5.2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73.95</v>
      </c>
      <c r="E21" s="11"/>
      <c r="F21" s="23">
        <v>1776</v>
      </c>
      <c r="G21" s="17"/>
      <c r="H21" s="122">
        <v>2</v>
      </c>
      <c r="I21" s="124">
        <v>491</v>
      </c>
      <c r="J21" s="124">
        <v>370</v>
      </c>
      <c r="K21" s="126">
        <f>((I21-J21)/I21)</f>
        <v>0.24643584521384929</v>
      </c>
      <c r="M21" s="13">
        <v>2</v>
      </c>
      <c r="N21" s="38">
        <v>5.6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74.97</v>
      </c>
      <c r="E22" s="11">
        <v>6.4</v>
      </c>
      <c r="F22" s="23">
        <v>411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404</v>
      </c>
      <c r="G23" s="17"/>
      <c r="H23" s="122">
        <v>6</v>
      </c>
      <c r="I23" s="124">
        <v>383</v>
      </c>
      <c r="J23" s="124">
        <v>131</v>
      </c>
      <c r="K23" s="126">
        <f>((I23-J23)/I23)</f>
        <v>0.65796344647519578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77.06</v>
      </c>
      <c r="E24" s="11">
        <v>6.1</v>
      </c>
      <c r="F24" s="23">
        <v>796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0.50148001973359646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779</v>
      </c>
      <c r="G25" s="17"/>
      <c r="M25" s="130" t="s">
        <v>44</v>
      </c>
      <c r="N25" s="131"/>
      <c r="O25" s="40">
        <f>(J10-J11)/J10</f>
        <v>0.39534883720930231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0.39607201309328971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-3.3875338753387531E-2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90.66</v>
      </c>
      <c r="E28" s="36"/>
      <c r="F28" s="37"/>
      <c r="G28" s="49"/>
      <c r="H28" s="50" t="s">
        <v>22</v>
      </c>
      <c r="I28" s="36">
        <v>670</v>
      </c>
      <c r="J28" s="36">
        <v>589</v>
      </c>
      <c r="K28" s="37">
        <f>I28-J28</f>
        <v>81</v>
      </c>
      <c r="M28" s="141" t="s">
        <v>54</v>
      </c>
      <c r="N28" s="142"/>
      <c r="O28" s="51">
        <f>(J9-J13)/J9</f>
        <v>0.81179082387765167</v>
      </c>
      <c r="P28" s="2"/>
    </row>
    <row r="29" spans="1:16" ht="15.75" thickBot="1" x14ac:dyDescent="0.3">
      <c r="A29" s="2"/>
      <c r="B29" s="44"/>
      <c r="C29" s="48" t="s">
        <v>55</v>
      </c>
      <c r="D29" s="36">
        <v>73.349999999999994</v>
      </c>
      <c r="E29" s="36">
        <v>69.040000000000006</v>
      </c>
      <c r="F29" s="37">
        <v>94.13</v>
      </c>
      <c r="G29" s="52">
        <v>5.4</v>
      </c>
      <c r="H29" s="29" t="s">
        <v>26</v>
      </c>
      <c r="I29" s="38">
        <v>255</v>
      </c>
      <c r="J29" s="38">
        <v>238</v>
      </c>
      <c r="K29" s="37">
        <f>I29-J29</f>
        <v>17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79.05</v>
      </c>
      <c r="E30" s="36">
        <v>64.010000000000005</v>
      </c>
      <c r="F30" s="37">
        <v>80.98</v>
      </c>
      <c r="P30" s="2"/>
    </row>
    <row r="31" spans="1:16" ht="15" customHeight="1" x14ac:dyDescent="0.25">
      <c r="A31" s="2"/>
      <c r="B31" s="44"/>
      <c r="C31" s="48" t="s">
        <v>57</v>
      </c>
      <c r="D31" s="36">
        <v>72.55</v>
      </c>
      <c r="E31" s="36">
        <v>49.96</v>
      </c>
      <c r="F31" s="37">
        <v>68.87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56.31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91.13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314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316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317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318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315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319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1598</v>
      </c>
      <c r="G64" s="12"/>
      <c r="H64" s="12"/>
      <c r="I64" s="12"/>
      <c r="J64" s="116">
        <f>AVERAGE(F64:I64)</f>
        <v>1598</v>
      </c>
      <c r="K64" s="117"/>
      <c r="M64" s="8">
        <v>2</v>
      </c>
      <c r="N64" s="114">
        <v>8.1999999999999993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645</v>
      </c>
      <c r="G65" s="12"/>
      <c r="H65" s="12"/>
      <c r="I65" s="12"/>
      <c r="J65" s="116">
        <f t="shared" ref="J65:J70" si="1">AVERAGE(F65:I65)</f>
        <v>645</v>
      </c>
      <c r="K65" s="117"/>
      <c r="M65" s="8">
        <v>3</v>
      </c>
      <c r="N65" s="114">
        <v>7.9</v>
      </c>
      <c r="O65" s="115"/>
      <c r="P65" s="2"/>
    </row>
    <row r="66" spans="1:16" ht="15" customHeight="1" x14ac:dyDescent="0.25">
      <c r="A66" s="2"/>
      <c r="C66" s="9" t="s">
        <v>13</v>
      </c>
      <c r="D66" s="11">
        <v>63.89</v>
      </c>
      <c r="E66" s="11">
        <v>6</v>
      </c>
      <c r="F66" s="11">
        <v>973</v>
      </c>
      <c r="G66" s="11">
        <v>991</v>
      </c>
      <c r="H66" s="11">
        <v>999</v>
      </c>
      <c r="I66" s="11">
        <v>984</v>
      </c>
      <c r="J66" s="116">
        <f t="shared" si="1"/>
        <v>986.75</v>
      </c>
      <c r="K66" s="117"/>
      <c r="M66" s="8">
        <v>4</v>
      </c>
      <c r="N66" s="114">
        <v>7.4</v>
      </c>
      <c r="O66" s="115"/>
      <c r="P66" s="2"/>
    </row>
    <row r="67" spans="1:16" ht="15" customHeight="1" x14ac:dyDescent="0.25">
      <c r="A67" s="2"/>
      <c r="C67" s="9" t="s">
        <v>14</v>
      </c>
      <c r="D67" s="11">
        <v>58.58</v>
      </c>
      <c r="E67" s="11">
        <v>7.9</v>
      </c>
      <c r="F67" s="11">
        <v>429</v>
      </c>
      <c r="G67" s="11">
        <v>445</v>
      </c>
      <c r="H67" s="11">
        <v>399</v>
      </c>
      <c r="I67" s="11">
        <v>419</v>
      </c>
      <c r="J67" s="116">
        <f t="shared" si="1"/>
        <v>423</v>
      </c>
      <c r="K67" s="117"/>
      <c r="M67" s="8">
        <v>5</v>
      </c>
      <c r="N67" s="114">
        <v>8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283</v>
      </c>
      <c r="G68" s="69">
        <v>295</v>
      </c>
      <c r="H68" s="69">
        <v>276</v>
      </c>
      <c r="I68" s="69">
        <v>285</v>
      </c>
      <c r="J68" s="116">
        <f t="shared" si="1"/>
        <v>284.75</v>
      </c>
      <c r="K68" s="117"/>
      <c r="M68" s="13">
        <v>6</v>
      </c>
      <c r="N68" s="118">
        <v>7.6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144</v>
      </c>
      <c r="G69" s="69">
        <v>146</v>
      </c>
      <c r="H69" s="69">
        <v>180</v>
      </c>
      <c r="I69" s="69">
        <v>179</v>
      </c>
      <c r="J69" s="116">
        <f t="shared" si="1"/>
        <v>162.25</v>
      </c>
      <c r="K69" s="117"/>
      <c r="P69" s="2"/>
    </row>
    <row r="70" spans="1:16" ht="15.75" thickBot="1" x14ac:dyDescent="0.3">
      <c r="A70" s="2"/>
      <c r="C70" s="15" t="s">
        <v>17</v>
      </c>
      <c r="D70" s="16">
        <v>57.55</v>
      </c>
      <c r="E70" s="16">
        <v>7</v>
      </c>
      <c r="F70" s="16">
        <v>145</v>
      </c>
      <c r="G70" s="16">
        <v>149</v>
      </c>
      <c r="H70" s="16">
        <v>184</v>
      </c>
      <c r="I70" s="16">
        <v>181</v>
      </c>
      <c r="J70" s="120">
        <f t="shared" si="1"/>
        <v>164.75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10.37</v>
      </c>
      <c r="E73" s="11">
        <v>5.6</v>
      </c>
      <c r="F73" s="23">
        <v>890</v>
      </c>
      <c r="G73" s="17"/>
      <c r="H73" s="24" t="s">
        <v>22</v>
      </c>
      <c r="I73" s="132">
        <v>4.82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65.09</v>
      </c>
      <c r="E74" s="11"/>
      <c r="F74" s="23">
        <v>196</v>
      </c>
      <c r="G74" s="17"/>
      <c r="H74" s="28" t="s">
        <v>26</v>
      </c>
      <c r="I74" s="134">
        <v>4.5999999999999996</v>
      </c>
      <c r="J74" s="134"/>
      <c r="K74" s="135"/>
      <c r="M74" s="29">
        <v>7</v>
      </c>
      <c r="N74" s="30">
        <v>127</v>
      </c>
      <c r="O74" s="31">
        <v>0.05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66.180000000000007</v>
      </c>
      <c r="E76" s="11"/>
      <c r="F76" s="23">
        <v>193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67.650000000000006</v>
      </c>
      <c r="E77" s="11"/>
      <c r="F77" s="23">
        <v>192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74.95</v>
      </c>
      <c r="E78" s="11"/>
      <c r="F78" s="23">
        <v>1910</v>
      </c>
      <c r="G78" s="17"/>
      <c r="H78" s="122">
        <v>3</v>
      </c>
      <c r="I78" s="124">
        <v>530</v>
      </c>
      <c r="J78" s="124">
        <v>407</v>
      </c>
      <c r="K78" s="126">
        <f>((I78-J78)/I78)</f>
        <v>0.23207547169811321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74.599999999999994</v>
      </c>
      <c r="E79" s="11">
        <v>6.6</v>
      </c>
      <c r="F79" s="23">
        <v>415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404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76.86</v>
      </c>
      <c r="E81" s="11">
        <v>6.2</v>
      </c>
      <c r="F81" s="23">
        <v>785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0.57131998986572075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771</v>
      </c>
      <c r="G82" s="17"/>
      <c r="M82" s="130" t="s">
        <v>44</v>
      </c>
      <c r="N82" s="131"/>
      <c r="O82" s="40">
        <f>(J67-J68)/J67</f>
        <v>0.32683215130023641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0.4302019315188762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-1.5408320493066256E-2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</v>
      </c>
      <c r="E85" s="36"/>
      <c r="F85" s="37"/>
      <c r="G85" s="49"/>
      <c r="H85" s="50" t="s">
        <v>120</v>
      </c>
      <c r="I85" s="36">
        <v>293</v>
      </c>
      <c r="J85" s="36">
        <v>272</v>
      </c>
      <c r="K85" s="37">
        <f>I85-J85</f>
        <v>21</v>
      </c>
      <c r="M85" s="141" t="s">
        <v>54</v>
      </c>
      <c r="N85" s="142"/>
      <c r="O85" s="51">
        <f>(J66-J70)/J66</f>
        <v>0.83303775019001769</v>
      </c>
      <c r="P85" s="2"/>
    </row>
    <row r="86" spans="1:16" ht="15.75" thickBot="1" x14ac:dyDescent="0.3">
      <c r="A86" s="2"/>
      <c r="B86" s="44"/>
      <c r="C86" s="48" t="s">
        <v>55</v>
      </c>
      <c r="D86" s="36">
        <v>72.8</v>
      </c>
      <c r="E86" s="36">
        <v>68.61</v>
      </c>
      <c r="F86" s="37">
        <v>94.25</v>
      </c>
      <c r="G86" s="52">
        <v>5.2</v>
      </c>
      <c r="H86" s="29" t="s">
        <v>26</v>
      </c>
      <c r="I86" s="38">
        <v>191</v>
      </c>
      <c r="J86" s="38">
        <v>172</v>
      </c>
      <c r="K86" s="37">
        <f>I86-J86</f>
        <v>19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78.8</v>
      </c>
      <c r="E87" s="36">
        <v>63.9</v>
      </c>
      <c r="F87" s="37">
        <v>81.09</v>
      </c>
      <c r="P87" s="2"/>
    </row>
    <row r="88" spans="1:16" ht="15" customHeight="1" x14ac:dyDescent="0.25">
      <c r="A88" s="2"/>
      <c r="B88" s="44"/>
      <c r="C88" s="48" t="s">
        <v>57</v>
      </c>
      <c r="D88" s="36">
        <v>74.2</v>
      </c>
      <c r="E88" s="36">
        <v>51.01</v>
      </c>
      <c r="F88" s="37">
        <v>68.75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52.75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320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321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322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323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324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1581</v>
      </c>
      <c r="G119" s="12"/>
      <c r="H119" s="12"/>
      <c r="I119" s="12"/>
      <c r="J119" s="116">
        <f>AVERAGE(F119:I119)</f>
        <v>1581</v>
      </c>
      <c r="K119" s="117"/>
      <c r="M119" s="8">
        <v>2</v>
      </c>
      <c r="N119" s="114">
        <v>8.4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598</v>
      </c>
      <c r="G120" s="12"/>
      <c r="H120" s="12"/>
      <c r="I120" s="12"/>
      <c r="J120" s="116">
        <f t="shared" ref="J120:J125" si="2">AVERAGE(F120:I120)</f>
        <v>598</v>
      </c>
      <c r="K120" s="117"/>
      <c r="M120" s="8">
        <v>3</v>
      </c>
      <c r="N120" s="114">
        <v>8.1999999999999993</v>
      </c>
      <c r="O120" s="115"/>
      <c r="P120" s="2"/>
    </row>
    <row r="121" spans="1:16" x14ac:dyDescent="0.25">
      <c r="A121" s="2"/>
      <c r="C121" s="9" t="s">
        <v>13</v>
      </c>
      <c r="D121" s="11">
        <v>62.14</v>
      </c>
      <c r="E121" s="11">
        <v>6</v>
      </c>
      <c r="F121" s="11">
        <v>1068</v>
      </c>
      <c r="G121" s="11">
        <v>952</v>
      </c>
      <c r="H121" s="11">
        <v>966</v>
      </c>
      <c r="I121" s="11">
        <v>987</v>
      </c>
      <c r="J121" s="116">
        <f t="shared" si="2"/>
        <v>993.25</v>
      </c>
      <c r="K121" s="117"/>
      <c r="M121" s="8">
        <v>4</v>
      </c>
      <c r="N121" s="114">
        <v>7.2</v>
      </c>
      <c r="O121" s="115"/>
      <c r="P121" s="2"/>
    </row>
    <row r="122" spans="1:16" x14ac:dyDescent="0.25">
      <c r="A122" s="2"/>
      <c r="C122" s="9" t="s">
        <v>14</v>
      </c>
      <c r="D122" s="11">
        <v>59.57</v>
      </c>
      <c r="E122" s="11">
        <v>7.8</v>
      </c>
      <c r="F122" s="11">
        <v>512</v>
      </c>
      <c r="G122" s="11">
        <v>534</v>
      </c>
      <c r="H122" s="11">
        <v>514</v>
      </c>
      <c r="I122" s="11">
        <v>497</v>
      </c>
      <c r="J122" s="116">
        <f t="shared" si="2"/>
        <v>514.25</v>
      </c>
      <c r="K122" s="117"/>
      <c r="M122" s="8">
        <v>5</v>
      </c>
      <c r="N122" s="114">
        <v>8.1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275</v>
      </c>
      <c r="G123" s="69">
        <v>279</v>
      </c>
      <c r="H123" s="69">
        <v>296</v>
      </c>
      <c r="I123" s="69">
        <v>347</v>
      </c>
      <c r="J123" s="116">
        <f t="shared" si="2"/>
        <v>299.25</v>
      </c>
      <c r="K123" s="117"/>
      <c r="M123" s="13">
        <v>6</v>
      </c>
      <c r="N123" s="118">
        <v>7.6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150</v>
      </c>
      <c r="G124" s="69">
        <v>151</v>
      </c>
      <c r="H124" s="69">
        <v>168</v>
      </c>
      <c r="I124" s="69">
        <v>177</v>
      </c>
      <c r="J124" s="116">
        <f t="shared" si="2"/>
        <v>161.5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60.15</v>
      </c>
      <c r="E125" s="16">
        <v>7</v>
      </c>
      <c r="F125" s="16">
        <v>159</v>
      </c>
      <c r="G125" s="16">
        <v>158</v>
      </c>
      <c r="H125" s="16">
        <v>171</v>
      </c>
      <c r="I125" s="16">
        <v>179</v>
      </c>
      <c r="J125" s="120">
        <f t="shared" si="2"/>
        <v>166.75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15.56</v>
      </c>
      <c r="E128" s="11">
        <v>6.8</v>
      </c>
      <c r="F128" s="23">
        <v>855</v>
      </c>
      <c r="G128" s="17"/>
      <c r="H128" s="24" t="s">
        <v>22</v>
      </c>
      <c r="I128" s="132">
        <v>5.49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65.849999999999994</v>
      </c>
      <c r="E129" s="11"/>
      <c r="F129" s="23">
        <v>163</v>
      </c>
      <c r="G129" s="17"/>
      <c r="H129" s="28" t="s">
        <v>26</v>
      </c>
      <c r="I129" s="134">
        <v>5.21</v>
      </c>
      <c r="J129" s="134"/>
      <c r="K129" s="135"/>
      <c r="M129" s="29">
        <v>6.8</v>
      </c>
      <c r="N129" s="30">
        <v>90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61.66</v>
      </c>
      <c r="E131" s="11"/>
      <c r="F131" s="23">
        <v>158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73.66</v>
      </c>
      <c r="E132" s="11"/>
      <c r="F132" s="23">
        <v>161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77.28</v>
      </c>
      <c r="E133" s="11"/>
      <c r="F133" s="23">
        <v>1556</v>
      </c>
      <c r="G133" s="17"/>
      <c r="H133" s="122">
        <v>7</v>
      </c>
      <c r="I133" s="124">
        <v>515</v>
      </c>
      <c r="J133" s="124">
        <v>131</v>
      </c>
      <c r="K133" s="126">
        <f>((I133-J133)/I133)</f>
        <v>0.74563106796116507</v>
      </c>
      <c r="M133" s="13">
        <v>2</v>
      </c>
      <c r="N133" s="38">
        <v>5.5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76.37</v>
      </c>
      <c r="E134" s="11">
        <v>6.7</v>
      </c>
      <c r="F134" s="23">
        <v>501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469</v>
      </c>
      <c r="G135" s="17"/>
      <c r="H135" s="122">
        <v>9</v>
      </c>
      <c r="I135" s="124">
        <v>272</v>
      </c>
      <c r="J135" s="124">
        <v>116</v>
      </c>
      <c r="K135" s="126">
        <f>((I135-J135)/I135)</f>
        <v>0.57352941176470584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61.66</v>
      </c>
      <c r="E136" s="11">
        <v>6.2</v>
      </c>
      <c r="F136" s="23">
        <v>817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0.48225522275358673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778</v>
      </c>
      <c r="G137" s="17"/>
      <c r="M137" s="130" t="s">
        <v>44</v>
      </c>
      <c r="N137" s="131"/>
      <c r="O137" s="40">
        <f>(J122-J123)/J122</f>
        <v>0.41808458920758385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0.46031746031746029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-3.2507739938080496E-2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91.75</v>
      </c>
      <c r="E140" s="36"/>
      <c r="F140" s="37"/>
      <c r="G140" s="49"/>
      <c r="H140" s="50" t="s">
        <v>22</v>
      </c>
      <c r="I140" s="36">
        <v>335</v>
      </c>
      <c r="J140" s="36">
        <v>288</v>
      </c>
      <c r="K140" s="37">
        <f>I140-J140</f>
        <v>47</v>
      </c>
      <c r="M140" s="141" t="s">
        <v>54</v>
      </c>
      <c r="N140" s="142"/>
      <c r="O140" s="51">
        <f>(J121-J125)/J121</f>
        <v>0.83211678832116787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73.099999999999994</v>
      </c>
      <c r="E141" s="36">
        <v>69.02</v>
      </c>
      <c r="F141" s="37">
        <v>94.42</v>
      </c>
      <c r="G141" s="52">
        <v>5.3</v>
      </c>
      <c r="H141" s="29" t="s">
        <v>26</v>
      </c>
      <c r="I141" s="38">
        <v>214</v>
      </c>
      <c r="J141" s="38">
        <v>199</v>
      </c>
      <c r="K141" s="37">
        <f>I141-J141</f>
        <v>15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79.150000000000006</v>
      </c>
      <c r="E142" s="36">
        <v>63.92</v>
      </c>
      <c r="F142" s="37">
        <v>80.760000000000005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78</v>
      </c>
      <c r="E143" s="36">
        <v>53.33</v>
      </c>
      <c r="F143" s="37">
        <v>68.37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53.15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325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326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327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328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329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6228-6E4C-4833-B9CE-992F5CAFAEE4}">
  <sheetPr codeName="Sheet16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1039.5</v>
      </c>
    </row>
    <row r="7" spans="1:19" x14ac:dyDescent="0.25">
      <c r="A7" s="2"/>
      <c r="C7" s="9" t="s">
        <v>11</v>
      </c>
      <c r="D7" s="10"/>
      <c r="E7" s="10"/>
      <c r="F7" s="11">
        <v>1248</v>
      </c>
      <c r="G7" s="12"/>
      <c r="H7" s="12"/>
      <c r="I7" s="12"/>
      <c r="J7" s="116">
        <f>AVERAGE(F7:I7)</f>
        <v>1248</v>
      </c>
      <c r="K7" s="117"/>
      <c r="M7" s="8">
        <v>2</v>
      </c>
      <c r="N7" s="114">
        <v>8.8000000000000007</v>
      </c>
      <c r="O7" s="115"/>
      <c r="P7" s="2"/>
      <c r="R7" s="60" t="s">
        <v>22</v>
      </c>
      <c r="S7" s="84">
        <f>AVERAGE(J10,J67,J122)</f>
        <v>492.16666666666669</v>
      </c>
    </row>
    <row r="8" spans="1:19" x14ac:dyDescent="0.25">
      <c r="A8" s="2"/>
      <c r="C8" s="9" t="s">
        <v>12</v>
      </c>
      <c r="D8" s="10"/>
      <c r="E8" s="10"/>
      <c r="F8" s="11">
        <v>606</v>
      </c>
      <c r="G8" s="12"/>
      <c r="H8" s="12"/>
      <c r="I8" s="12"/>
      <c r="J8" s="116">
        <f t="shared" ref="J8:J13" si="0">AVERAGE(F8:I8)</f>
        <v>606</v>
      </c>
      <c r="K8" s="117"/>
      <c r="M8" s="8">
        <v>3</v>
      </c>
      <c r="N8" s="114">
        <v>8.1</v>
      </c>
      <c r="O8" s="115"/>
      <c r="P8" s="2"/>
      <c r="R8" s="60" t="s">
        <v>26</v>
      </c>
      <c r="S8" s="85">
        <f>AVERAGE(J13,J70,J125)</f>
        <v>180.83333333333334</v>
      </c>
    </row>
    <row r="9" spans="1:19" x14ac:dyDescent="0.25">
      <c r="A9" s="2"/>
      <c r="C9" s="9" t="s">
        <v>13</v>
      </c>
      <c r="D9" s="11">
        <v>65.41</v>
      </c>
      <c r="E9" s="11">
        <v>7.6</v>
      </c>
      <c r="F9" s="11">
        <v>1026</v>
      </c>
      <c r="G9" s="11">
        <v>1047</v>
      </c>
      <c r="H9" s="11">
        <v>1059</v>
      </c>
      <c r="I9" s="11">
        <v>1067</v>
      </c>
      <c r="J9" s="116">
        <f t="shared" si="0"/>
        <v>1049.75</v>
      </c>
      <c r="K9" s="117"/>
      <c r="M9" s="8">
        <v>4</v>
      </c>
      <c r="N9" s="114">
        <v>7.1</v>
      </c>
      <c r="O9" s="115"/>
      <c r="P9" s="2"/>
      <c r="R9" s="86" t="s">
        <v>591</v>
      </c>
      <c r="S9" s="87">
        <f>S6-S8</f>
        <v>858.66666666666663</v>
      </c>
    </row>
    <row r="10" spans="1:19" x14ac:dyDescent="0.25">
      <c r="A10" s="2"/>
      <c r="C10" s="9" t="s">
        <v>14</v>
      </c>
      <c r="D10" s="11">
        <v>61.81</v>
      </c>
      <c r="E10" s="11">
        <v>7.2</v>
      </c>
      <c r="F10" s="11">
        <v>549</v>
      </c>
      <c r="G10" s="11">
        <v>555</v>
      </c>
      <c r="H10" s="11">
        <v>550</v>
      </c>
      <c r="I10" s="11">
        <v>541</v>
      </c>
      <c r="J10" s="116">
        <f t="shared" si="0"/>
        <v>548.75</v>
      </c>
      <c r="K10" s="117"/>
      <c r="M10" s="8">
        <v>5</v>
      </c>
      <c r="N10" s="114">
        <v>8.6</v>
      </c>
      <c r="O10" s="115"/>
      <c r="P10" s="2"/>
      <c r="R10" s="86" t="s">
        <v>592</v>
      </c>
      <c r="S10" s="88">
        <f>S7-S8</f>
        <v>311.33333333333337</v>
      </c>
    </row>
    <row r="11" spans="1:19" ht="15.75" thickBot="1" x14ac:dyDescent="0.3">
      <c r="A11" s="2"/>
      <c r="C11" s="9" t="s">
        <v>15</v>
      </c>
      <c r="D11" s="11"/>
      <c r="E11" s="11"/>
      <c r="F11" s="11">
        <v>288</v>
      </c>
      <c r="G11" s="69">
        <v>293</v>
      </c>
      <c r="H11" s="69">
        <v>301</v>
      </c>
      <c r="I11" s="69">
        <v>298</v>
      </c>
      <c r="J11" s="116">
        <f t="shared" si="0"/>
        <v>295</v>
      </c>
      <c r="K11" s="117"/>
      <c r="M11" s="13">
        <v>6</v>
      </c>
      <c r="N11" s="118">
        <v>7.4</v>
      </c>
      <c r="O11" s="119"/>
      <c r="P11" s="2"/>
      <c r="R11" s="89" t="s">
        <v>593</v>
      </c>
      <c r="S11" s="90">
        <f>S9/S6</f>
        <v>0.82603815937149272</v>
      </c>
    </row>
    <row r="12" spans="1:19" x14ac:dyDescent="0.25">
      <c r="A12" s="2"/>
      <c r="C12" s="9" t="s">
        <v>16</v>
      </c>
      <c r="D12" s="11"/>
      <c r="E12" s="11"/>
      <c r="F12" s="11">
        <v>170</v>
      </c>
      <c r="G12" s="69">
        <v>177</v>
      </c>
      <c r="H12" s="69">
        <v>180</v>
      </c>
      <c r="I12" s="69">
        <v>177</v>
      </c>
      <c r="J12" s="116">
        <f t="shared" si="0"/>
        <v>176</v>
      </c>
      <c r="K12" s="117"/>
      <c r="P12" s="2"/>
      <c r="R12" s="89" t="s">
        <v>594</v>
      </c>
      <c r="S12" s="91">
        <f>S10/S7</f>
        <v>0.6325770402980021</v>
      </c>
    </row>
    <row r="13" spans="1:19" ht="15.75" thickBot="1" x14ac:dyDescent="0.3">
      <c r="A13" s="2"/>
      <c r="C13" s="15" t="s">
        <v>17</v>
      </c>
      <c r="D13" s="16">
        <v>61.42</v>
      </c>
      <c r="E13" s="16">
        <v>7.1</v>
      </c>
      <c r="F13" s="16">
        <v>191</v>
      </c>
      <c r="G13" s="16">
        <v>194</v>
      </c>
      <c r="H13" s="16">
        <v>189</v>
      </c>
      <c r="I13" s="16">
        <v>187</v>
      </c>
      <c r="J13" s="120">
        <f t="shared" si="0"/>
        <v>190.25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12.67</v>
      </c>
      <c r="E16" s="11">
        <v>10.199999999999999</v>
      </c>
      <c r="F16" s="23">
        <v>1258</v>
      </c>
      <c r="G16" s="17"/>
      <c r="H16" s="24" t="s">
        <v>22</v>
      </c>
      <c r="I16" s="132">
        <v>5.6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67.03</v>
      </c>
      <c r="E17" s="11"/>
      <c r="F17" s="23">
        <v>187</v>
      </c>
      <c r="G17" s="17"/>
      <c r="H17" s="28" t="s">
        <v>26</v>
      </c>
      <c r="I17" s="134">
        <v>5.15</v>
      </c>
      <c r="J17" s="134"/>
      <c r="K17" s="135"/>
      <c r="M17" s="29">
        <v>6.9</v>
      </c>
      <c r="N17" s="30">
        <v>77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61.91</v>
      </c>
      <c r="E19" s="11"/>
      <c r="F19" s="23">
        <v>202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71.88</v>
      </c>
      <c r="E20" s="11"/>
      <c r="F20" s="23">
        <v>198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5.3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77.06</v>
      </c>
      <c r="E21" s="11"/>
      <c r="F21" s="23">
        <v>1692</v>
      </c>
      <c r="G21" s="17"/>
      <c r="H21" s="122">
        <v>11</v>
      </c>
      <c r="I21" s="124">
        <v>522</v>
      </c>
      <c r="J21" s="124">
        <v>255</v>
      </c>
      <c r="K21" s="126">
        <f>((I21-J21)/I21)</f>
        <v>0.5114942528735632</v>
      </c>
      <c r="M21" s="13">
        <v>2</v>
      </c>
      <c r="N21" s="38">
        <v>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76.61</v>
      </c>
      <c r="E22" s="11">
        <v>6.4</v>
      </c>
      <c r="F22" s="23">
        <v>498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491</v>
      </c>
      <c r="G23" s="17"/>
      <c r="H23" s="122">
        <v>13</v>
      </c>
      <c r="I23" s="124">
        <v>311</v>
      </c>
      <c r="J23" s="124">
        <v>166</v>
      </c>
      <c r="K23" s="126">
        <f>((I23-J23)/I23)</f>
        <v>0.4662379421221865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78.06</v>
      </c>
      <c r="E24" s="11">
        <v>6.2</v>
      </c>
      <c r="F24" s="23">
        <v>1019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0.47725648964039058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984</v>
      </c>
      <c r="G25" s="17"/>
      <c r="M25" s="130" t="s">
        <v>44</v>
      </c>
      <c r="N25" s="131"/>
      <c r="O25" s="40">
        <f>(J10-J11)/J10</f>
        <v>0.4624145785876993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0.4033898305084746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-8.0965909090909088E-2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91.07</v>
      </c>
      <c r="E28" s="36"/>
      <c r="F28" s="37"/>
      <c r="G28" s="49"/>
      <c r="H28" s="50" t="s">
        <v>22</v>
      </c>
      <c r="I28" s="36">
        <v>744</v>
      </c>
      <c r="J28" s="36">
        <v>649</v>
      </c>
      <c r="K28" s="37">
        <f>I28-J28</f>
        <v>95</v>
      </c>
      <c r="M28" s="141" t="s">
        <v>54</v>
      </c>
      <c r="N28" s="142"/>
      <c r="O28" s="51">
        <f>(J9-J13)/J9</f>
        <v>0.81876637294593946</v>
      </c>
      <c r="P28" s="2"/>
    </row>
    <row r="29" spans="1:16" ht="15.75" thickBot="1" x14ac:dyDescent="0.3">
      <c r="A29" s="2"/>
      <c r="B29" s="44"/>
      <c r="C29" s="48" t="s">
        <v>55</v>
      </c>
      <c r="D29" s="36">
        <v>73.25</v>
      </c>
      <c r="E29" s="36">
        <v>68.86</v>
      </c>
      <c r="F29" s="37">
        <v>94.01</v>
      </c>
      <c r="G29" s="52">
        <v>5.4</v>
      </c>
      <c r="H29" s="29" t="s">
        <v>26</v>
      </c>
      <c r="I29" s="38">
        <v>229</v>
      </c>
      <c r="J29" s="38">
        <v>207</v>
      </c>
      <c r="K29" s="37">
        <f>I29-J29</f>
        <v>22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80.150000000000006</v>
      </c>
      <c r="E30" s="36">
        <v>65.739999999999995</v>
      </c>
      <c r="F30" s="37">
        <v>82.03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76.75</v>
      </c>
      <c r="E31" s="36">
        <v>53.8</v>
      </c>
      <c r="F31" s="37">
        <v>70.11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54.56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90.99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80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81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82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83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84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85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 t="s">
        <v>86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1259</v>
      </c>
      <c r="G64" s="12"/>
      <c r="H64" s="12"/>
      <c r="I64" s="12"/>
      <c r="J64" s="116">
        <f>AVERAGE(F64:I64)</f>
        <v>1259</v>
      </c>
      <c r="K64" s="117"/>
      <c r="M64" s="8">
        <v>2</v>
      </c>
      <c r="N64" s="114">
        <v>8.6999999999999993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591</v>
      </c>
      <c r="G65" s="12"/>
      <c r="H65" s="12"/>
      <c r="I65" s="12"/>
      <c r="J65" s="116">
        <f t="shared" ref="J65:J70" si="1">AVERAGE(F65:I65)</f>
        <v>591</v>
      </c>
      <c r="K65" s="117"/>
      <c r="M65" s="8">
        <v>3</v>
      </c>
      <c r="N65" s="114">
        <v>8.1999999999999993</v>
      </c>
      <c r="O65" s="115"/>
      <c r="P65" s="2"/>
    </row>
    <row r="66" spans="1:16" ht="15" customHeight="1" x14ac:dyDescent="0.25">
      <c r="A66" s="2"/>
      <c r="C66" s="9" t="s">
        <v>13</v>
      </c>
      <c r="D66" s="11">
        <v>62.81</v>
      </c>
      <c r="E66" s="11">
        <v>8.6999999999999993</v>
      </c>
      <c r="F66" s="11">
        <v>1102</v>
      </c>
      <c r="G66" s="11">
        <v>1090</v>
      </c>
      <c r="H66" s="11">
        <v>1077</v>
      </c>
      <c r="I66" s="11">
        <v>1067</v>
      </c>
      <c r="J66" s="116">
        <f t="shared" si="1"/>
        <v>1084</v>
      </c>
      <c r="K66" s="117"/>
      <c r="M66" s="8">
        <v>4</v>
      </c>
      <c r="N66" s="114">
        <v>7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61.47</v>
      </c>
      <c r="E67" s="11">
        <v>7.4</v>
      </c>
      <c r="F67" s="11">
        <v>559</v>
      </c>
      <c r="G67" s="11">
        <v>549</v>
      </c>
      <c r="H67" s="11">
        <v>555</v>
      </c>
      <c r="I67" s="11">
        <v>494</v>
      </c>
      <c r="J67" s="116">
        <f t="shared" si="1"/>
        <v>539.25</v>
      </c>
      <c r="K67" s="117"/>
      <c r="M67" s="8">
        <v>5</v>
      </c>
      <c r="N67" s="114">
        <v>8.4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303</v>
      </c>
      <c r="G68" s="69">
        <v>309</v>
      </c>
      <c r="H68" s="69">
        <v>301</v>
      </c>
      <c r="I68" s="69">
        <v>288</v>
      </c>
      <c r="J68" s="116">
        <f t="shared" si="1"/>
        <v>300.25</v>
      </c>
      <c r="K68" s="117"/>
      <c r="M68" s="13">
        <v>6</v>
      </c>
      <c r="N68" s="118">
        <v>7.6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199</v>
      </c>
      <c r="G69" s="69">
        <v>209</v>
      </c>
      <c r="H69" s="69">
        <v>181</v>
      </c>
      <c r="I69" s="69">
        <v>144</v>
      </c>
      <c r="J69" s="116">
        <f t="shared" si="1"/>
        <v>183.25</v>
      </c>
      <c r="K69" s="117"/>
      <c r="P69" s="2"/>
    </row>
    <row r="70" spans="1:16" ht="15.75" thickBot="1" x14ac:dyDescent="0.3">
      <c r="A70" s="2"/>
      <c r="C70" s="15" t="s">
        <v>17</v>
      </c>
      <c r="D70" s="16">
        <v>61.12</v>
      </c>
      <c r="E70" s="16">
        <v>7</v>
      </c>
      <c r="F70" s="16">
        <v>189</v>
      </c>
      <c r="G70" s="16">
        <v>196</v>
      </c>
      <c r="H70" s="16">
        <v>195</v>
      </c>
      <c r="I70" s="16">
        <v>155</v>
      </c>
      <c r="J70" s="120">
        <f t="shared" si="1"/>
        <v>183.75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7.22</v>
      </c>
      <c r="E73" s="11">
        <v>9.1</v>
      </c>
      <c r="F73" s="23">
        <v>1188</v>
      </c>
      <c r="G73" s="17"/>
      <c r="H73" s="24" t="s">
        <v>22</v>
      </c>
      <c r="I73" s="132">
        <v>5.15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67.61</v>
      </c>
      <c r="E74" s="11"/>
      <c r="F74" s="23">
        <v>201</v>
      </c>
      <c r="G74" s="17"/>
      <c r="H74" s="28" t="s">
        <v>26</v>
      </c>
      <c r="I74" s="134">
        <v>4.93</v>
      </c>
      <c r="J74" s="134"/>
      <c r="K74" s="135"/>
      <c r="M74" s="29">
        <v>7</v>
      </c>
      <c r="N74" s="30">
        <v>69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65.819999999999993</v>
      </c>
      <c r="E76" s="11"/>
      <c r="F76" s="23">
        <v>177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75.22</v>
      </c>
      <c r="E77" s="11"/>
      <c r="F77" s="23">
        <v>188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5.2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74.47</v>
      </c>
      <c r="E78" s="11"/>
      <c r="F78" s="23">
        <v>1601</v>
      </c>
      <c r="G78" s="17"/>
      <c r="H78" s="122">
        <v>10</v>
      </c>
      <c r="I78" s="124">
        <v>529</v>
      </c>
      <c r="J78" s="124">
        <v>377</v>
      </c>
      <c r="K78" s="126">
        <f>((I78-J78)/I78)</f>
        <v>0.28733459357277885</v>
      </c>
      <c r="M78" s="13">
        <v>2</v>
      </c>
      <c r="N78" s="38">
        <v>5.4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74.790000000000006</v>
      </c>
      <c r="E79" s="11">
        <v>6.2</v>
      </c>
      <c r="F79" s="23">
        <v>501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477</v>
      </c>
      <c r="G80" s="17"/>
      <c r="H80" s="122">
        <v>12</v>
      </c>
      <c r="I80" s="124">
        <v>272</v>
      </c>
      <c r="J80" s="124">
        <v>120</v>
      </c>
      <c r="K80" s="126">
        <f>((I80-J80)/I80)</f>
        <v>0.55882352941176472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78.81</v>
      </c>
      <c r="E81" s="11">
        <v>5.9</v>
      </c>
      <c r="F81" s="23">
        <v>976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0.50253690036900367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944</v>
      </c>
      <c r="G82" s="17"/>
      <c r="M82" s="130" t="s">
        <v>44</v>
      </c>
      <c r="N82" s="131"/>
      <c r="O82" s="40">
        <f>(J67-J68)/J67</f>
        <v>0.44320815948076031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0.38967527060782681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-2.7285129604365621E-3</v>
      </c>
      <c r="P84" s="2"/>
    </row>
    <row r="85" spans="1:16" ht="15.75" thickBot="1" x14ac:dyDescent="0.3">
      <c r="A85" s="2"/>
      <c r="B85" s="44"/>
      <c r="C85" s="48" t="s">
        <v>53</v>
      </c>
      <c r="D85" s="36">
        <v>90.68</v>
      </c>
      <c r="E85" s="36"/>
      <c r="F85" s="37"/>
      <c r="G85" s="49"/>
      <c r="H85" s="50" t="s">
        <v>22</v>
      </c>
      <c r="I85" s="36">
        <v>723</v>
      </c>
      <c r="J85" s="36">
        <v>633</v>
      </c>
      <c r="K85" s="37">
        <f>I85-J85</f>
        <v>90</v>
      </c>
      <c r="M85" s="141" t="s">
        <v>54</v>
      </c>
      <c r="N85" s="142"/>
      <c r="O85" s="51">
        <f>(J66-J70)/J66</f>
        <v>0.8304889298892989</v>
      </c>
      <c r="P85" s="2"/>
    </row>
    <row r="86" spans="1:16" ht="15.75" thickBot="1" x14ac:dyDescent="0.3">
      <c r="A86" s="2"/>
      <c r="B86" s="44"/>
      <c r="C86" s="48" t="s">
        <v>55</v>
      </c>
      <c r="D86" s="36">
        <v>73.099999999999994</v>
      </c>
      <c r="E86" s="36">
        <v>68.5</v>
      </c>
      <c r="F86" s="37">
        <v>93.71</v>
      </c>
      <c r="G86" s="52">
        <v>5.2</v>
      </c>
      <c r="H86" s="29" t="s">
        <v>26</v>
      </c>
      <c r="I86" s="38">
        <v>239</v>
      </c>
      <c r="J86" s="38">
        <v>218</v>
      </c>
      <c r="K86" s="37">
        <f>I86-J86</f>
        <v>21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77.75</v>
      </c>
      <c r="E87" s="36">
        <v>63.63</v>
      </c>
      <c r="F87" s="37">
        <v>81.84</v>
      </c>
      <c r="P87" s="2"/>
    </row>
    <row r="88" spans="1:16" ht="15" customHeight="1" x14ac:dyDescent="0.25">
      <c r="A88" s="2"/>
      <c r="B88" s="44"/>
      <c r="C88" s="48" t="s">
        <v>57</v>
      </c>
      <c r="D88" s="36">
        <v>71.55</v>
      </c>
      <c r="E88" s="36">
        <v>50.73</v>
      </c>
      <c r="F88" s="37">
        <v>70.91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56.61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91.11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87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89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90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91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88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1324</v>
      </c>
      <c r="G119" s="12"/>
      <c r="H119" s="12"/>
      <c r="I119" s="12"/>
      <c r="J119" s="116">
        <f>AVERAGE(F119:I119)</f>
        <v>1324</v>
      </c>
      <c r="K119" s="117"/>
      <c r="M119" s="8">
        <v>2</v>
      </c>
      <c r="N119" s="114">
        <v>8.9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542</v>
      </c>
      <c r="G120" s="12"/>
      <c r="H120" s="12"/>
      <c r="I120" s="12"/>
      <c r="J120" s="116">
        <f t="shared" ref="J120:J125" si="2">AVERAGE(F120:I120)</f>
        <v>542</v>
      </c>
      <c r="K120" s="117"/>
      <c r="M120" s="8">
        <v>3</v>
      </c>
      <c r="N120" s="114">
        <v>8.5</v>
      </c>
      <c r="O120" s="115"/>
      <c r="P120" s="2"/>
    </row>
    <row r="121" spans="1:16" x14ac:dyDescent="0.25">
      <c r="A121" s="2"/>
      <c r="C121" s="9" t="s">
        <v>13</v>
      </c>
      <c r="D121" s="11">
        <v>63.94</v>
      </c>
      <c r="E121" s="11">
        <v>8.1</v>
      </c>
      <c r="F121" s="11">
        <v>1047</v>
      </c>
      <c r="G121" s="11">
        <v>945</v>
      </c>
      <c r="H121" s="11">
        <v>959</v>
      </c>
      <c r="I121" s="11">
        <v>988</v>
      </c>
      <c r="J121" s="116">
        <f t="shared" si="2"/>
        <v>984.75</v>
      </c>
      <c r="K121" s="117"/>
      <c r="M121" s="8">
        <v>4</v>
      </c>
      <c r="N121" s="114">
        <v>7</v>
      </c>
      <c r="O121" s="115"/>
      <c r="P121" s="2"/>
    </row>
    <row r="122" spans="1:16" x14ac:dyDescent="0.25">
      <c r="A122" s="2"/>
      <c r="C122" s="9" t="s">
        <v>14</v>
      </c>
      <c r="D122" s="11">
        <v>60.19</v>
      </c>
      <c r="E122" s="11">
        <v>7.4</v>
      </c>
      <c r="F122" s="11">
        <v>407</v>
      </c>
      <c r="G122" s="11">
        <v>403</v>
      </c>
      <c r="H122" s="11">
        <v>379</v>
      </c>
      <c r="I122" s="11">
        <v>365</v>
      </c>
      <c r="J122" s="116">
        <f t="shared" si="2"/>
        <v>388.5</v>
      </c>
      <c r="K122" s="117"/>
      <c r="M122" s="8">
        <v>5</v>
      </c>
      <c r="N122" s="114">
        <v>7.9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283</v>
      </c>
      <c r="G123" s="69">
        <v>279</v>
      </c>
      <c r="H123" s="69">
        <v>293</v>
      </c>
      <c r="I123" s="69">
        <v>328</v>
      </c>
      <c r="J123" s="116">
        <f t="shared" si="2"/>
        <v>295.75</v>
      </c>
      <c r="K123" s="117"/>
      <c r="M123" s="13">
        <v>6</v>
      </c>
      <c r="N123" s="118">
        <v>7.4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158</v>
      </c>
      <c r="G124" s="69">
        <v>160</v>
      </c>
      <c r="H124" s="69">
        <v>166</v>
      </c>
      <c r="I124" s="69">
        <v>180</v>
      </c>
      <c r="J124" s="116">
        <f t="shared" si="2"/>
        <v>166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60.31</v>
      </c>
      <c r="E125" s="16">
        <v>7</v>
      </c>
      <c r="F125" s="16">
        <v>163</v>
      </c>
      <c r="G125" s="16">
        <v>164</v>
      </c>
      <c r="H125" s="16">
        <v>169</v>
      </c>
      <c r="I125" s="16">
        <v>178</v>
      </c>
      <c r="J125" s="120">
        <f t="shared" si="2"/>
        <v>168.5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21.21</v>
      </c>
      <c r="E128" s="11">
        <v>9</v>
      </c>
      <c r="F128" s="23">
        <v>869</v>
      </c>
      <c r="G128" s="17"/>
      <c r="H128" s="24" t="s">
        <v>22</v>
      </c>
      <c r="I128" s="132">
        <v>5.26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64.819999999999993</v>
      </c>
      <c r="E129" s="11"/>
      <c r="F129" s="23">
        <v>178</v>
      </c>
      <c r="G129" s="17"/>
      <c r="H129" s="28" t="s">
        <v>26</v>
      </c>
      <c r="I129" s="134">
        <v>5</v>
      </c>
      <c r="J129" s="134"/>
      <c r="K129" s="135"/>
      <c r="M129" s="29">
        <v>6.8</v>
      </c>
      <c r="N129" s="30">
        <v>96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65.959999999999994</v>
      </c>
      <c r="E131" s="11"/>
      <c r="F131" s="23">
        <v>173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72.81</v>
      </c>
      <c r="E132" s="11"/>
      <c r="F132" s="23">
        <v>171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5.3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76.59</v>
      </c>
      <c r="E133" s="11"/>
      <c r="F133" s="23">
        <v>1566</v>
      </c>
      <c r="G133" s="17"/>
      <c r="H133" s="122">
        <v>1</v>
      </c>
      <c r="I133" s="124">
        <v>396</v>
      </c>
      <c r="J133" s="124">
        <v>346</v>
      </c>
      <c r="K133" s="126">
        <f>((I133-J133)/I133)</f>
        <v>0.12626262626262627</v>
      </c>
      <c r="M133" s="13">
        <v>2</v>
      </c>
      <c r="N133" s="38">
        <v>5.5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77.63</v>
      </c>
      <c r="E134" s="11">
        <v>6.5</v>
      </c>
      <c r="F134" s="23">
        <v>483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466</v>
      </c>
      <c r="G135" s="17"/>
      <c r="H135" s="122">
        <v>5</v>
      </c>
      <c r="I135" s="124">
        <v>250</v>
      </c>
      <c r="J135" s="124">
        <v>172</v>
      </c>
      <c r="K135" s="126">
        <f>((I135-J135)/I135)</f>
        <v>0.312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75.680000000000007</v>
      </c>
      <c r="E136" s="11">
        <v>6.2</v>
      </c>
      <c r="F136" s="23">
        <v>982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0.60548362528560551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950</v>
      </c>
      <c r="G137" s="17"/>
      <c r="M137" s="130" t="s">
        <v>44</v>
      </c>
      <c r="N137" s="131"/>
      <c r="O137" s="40">
        <f>(J122-J123)/J122</f>
        <v>0.23873873873873874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0.43871513102282333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-1.5060240963855422E-2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91.55</v>
      </c>
      <c r="E140" s="36"/>
      <c r="F140" s="37"/>
      <c r="G140" s="49"/>
      <c r="H140" s="50" t="s">
        <v>22</v>
      </c>
      <c r="I140" s="36">
        <v>302</v>
      </c>
      <c r="J140" s="36">
        <v>257</v>
      </c>
      <c r="K140" s="37">
        <f>I140-J140</f>
        <v>45</v>
      </c>
      <c r="M140" s="141" t="s">
        <v>54</v>
      </c>
      <c r="N140" s="142"/>
      <c r="O140" s="51">
        <f>(J121-J125)/J121</f>
        <v>0.82889058136582894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72.45</v>
      </c>
      <c r="E141" s="36">
        <v>68.36</v>
      </c>
      <c r="F141" s="37">
        <v>94.36</v>
      </c>
      <c r="G141" s="52">
        <v>5.3</v>
      </c>
      <c r="H141" s="29" t="s">
        <v>26</v>
      </c>
      <c r="I141" s="38">
        <v>185</v>
      </c>
      <c r="J141" s="38">
        <v>173</v>
      </c>
      <c r="K141" s="37">
        <f>I141-J141</f>
        <v>12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78.45</v>
      </c>
      <c r="E142" s="36">
        <v>63.29</v>
      </c>
      <c r="F142" s="37">
        <v>80.67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76.2</v>
      </c>
      <c r="E143" s="36">
        <v>53.2</v>
      </c>
      <c r="F143" s="37">
        <v>69.819999999999993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54.25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91.65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92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93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94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96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95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C40:O40"/>
    <mergeCell ref="M28:N28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sheetPr codeName="Sheet29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3579-9006-4559-B181-5394D063E18C}">
  <sheetPr codeName="Sheet3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ADDC-9C94-4CB3-8C3E-D7AD5F00ED60}">
  <sheetPr codeName="Sheet31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1144</v>
      </c>
    </row>
    <row r="7" spans="1:19" x14ac:dyDescent="0.25">
      <c r="A7" s="2"/>
      <c r="C7" s="9" t="s">
        <v>11</v>
      </c>
      <c r="D7" s="10"/>
      <c r="E7" s="10"/>
      <c r="F7" s="11">
        <v>1529</v>
      </c>
      <c r="G7" s="12"/>
      <c r="H7" s="12"/>
      <c r="I7" s="12"/>
      <c r="J7" s="116">
        <f>AVERAGE(F7:I7)</f>
        <v>1529</v>
      </c>
      <c r="K7" s="117"/>
      <c r="M7" s="8">
        <v>2</v>
      </c>
      <c r="N7" s="114">
        <v>8.4</v>
      </c>
      <c r="O7" s="115"/>
      <c r="P7" s="2"/>
      <c r="R7" s="60" t="s">
        <v>22</v>
      </c>
      <c r="S7" s="84">
        <f>AVERAGE(J10,J67,J122)</f>
        <v>531.5</v>
      </c>
    </row>
    <row r="8" spans="1:19" x14ac:dyDescent="0.25">
      <c r="A8" s="2"/>
      <c r="C8" s="9" t="s">
        <v>12</v>
      </c>
      <c r="D8" s="10"/>
      <c r="E8" s="10"/>
      <c r="F8" s="11">
        <v>581</v>
      </c>
      <c r="G8" s="12"/>
      <c r="H8" s="12"/>
      <c r="I8" s="12"/>
      <c r="J8" s="116">
        <f t="shared" ref="J8:J13" si="0">AVERAGE(F8:I8)</f>
        <v>581</v>
      </c>
      <c r="K8" s="117"/>
      <c r="M8" s="8">
        <v>3</v>
      </c>
      <c r="N8" s="114">
        <v>8.1</v>
      </c>
      <c r="O8" s="115"/>
      <c r="P8" s="2"/>
      <c r="R8" s="60" t="s">
        <v>26</v>
      </c>
      <c r="S8" s="85">
        <f>AVERAGE(J13,J70,J125)</f>
        <v>186.83333333333334</v>
      </c>
    </row>
    <row r="9" spans="1:19" x14ac:dyDescent="0.25">
      <c r="A9" s="2"/>
      <c r="C9" s="9" t="s">
        <v>13</v>
      </c>
      <c r="D9" s="11">
        <v>64.069999999999993</v>
      </c>
      <c r="E9" s="11">
        <v>6</v>
      </c>
      <c r="F9" s="11">
        <v>1049</v>
      </c>
      <c r="G9" s="11">
        <v>1058</v>
      </c>
      <c r="H9" s="11">
        <v>1040</v>
      </c>
      <c r="I9" s="11">
        <v>1027</v>
      </c>
      <c r="J9" s="116">
        <f t="shared" si="0"/>
        <v>1043.5</v>
      </c>
      <c r="K9" s="117"/>
      <c r="M9" s="8">
        <v>4</v>
      </c>
      <c r="N9" s="114">
        <v>8.3000000000000007</v>
      </c>
      <c r="O9" s="115"/>
      <c r="P9" s="2"/>
      <c r="R9" s="86" t="s">
        <v>591</v>
      </c>
      <c r="S9" s="87">
        <f>S6-S8</f>
        <v>957.16666666666663</v>
      </c>
    </row>
    <row r="10" spans="1:19" x14ac:dyDescent="0.25">
      <c r="A10" s="2"/>
      <c r="C10" s="9" t="s">
        <v>14</v>
      </c>
      <c r="D10" s="11">
        <v>60.62</v>
      </c>
      <c r="E10" s="11">
        <v>8</v>
      </c>
      <c r="F10" s="11">
        <v>494</v>
      </c>
      <c r="G10" s="11">
        <v>486</v>
      </c>
      <c r="H10" s="11">
        <v>489</v>
      </c>
      <c r="I10" s="11">
        <v>477</v>
      </c>
      <c r="J10" s="116">
        <f t="shared" si="0"/>
        <v>486.5</v>
      </c>
      <c r="K10" s="117"/>
      <c r="M10" s="8">
        <v>5</v>
      </c>
      <c r="N10" s="114">
        <v>8.3000000000000007</v>
      </c>
      <c r="O10" s="115"/>
      <c r="P10" s="2"/>
      <c r="R10" s="86" t="s">
        <v>592</v>
      </c>
      <c r="S10" s="88">
        <f>S7-S8</f>
        <v>344.66666666666663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377</v>
      </c>
      <c r="G11" s="69">
        <v>381</v>
      </c>
      <c r="H11" s="69">
        <v>379</v>
      </c>
      <c r="I11" s="69">
        <v>372</v>
      </c>
      <c r="J11" s="116">
        <f t="shared" si="0"/>
        <v>377.25</v>
      </c>
      <c r="K11" s="117"/>
      <c r="M11" s="13">
        <v>6</v>
      </c>
      <c r="N11" s="118">
        <v>7.8</v>
      </c>
      <c r="O11" s="119"/>
      <c r="P11" s="2"/>
      <c r="R11" s="89" t="s">
        <v>593</v>
      </c>
      <c r="S11" s="90">
        <f>S9/S6</f>
        <v>0.83668414918414913</v>
      </c>
    </row>
    <row r="12" spans="1:19" x14ac:dyDescent="0.25">
      <c r="A12" s="2"/>
      <c r="C12" s="9" t="s">
        <v>16</v>
      </c>
      <c r="D12" s="11"/>
      <c r="E12" s="11"/>
      <c r="F12" s="11">
        <v>177</v>
      </c>
      <c r="G12" s="69">
        <v>182</v>
      </c>
      <c r="H12" s="69">
        <v>177</v>
      </c>
      <c r="I12" s="69">
        <v>168</v>
      </c>
      <c r="J12" s="116">
        <f t="shared" si="0"/>
        <v>176</v>
      </c>
      <c r="K12" s="117"/>
      <c r="P12" s="2"/>
      <c r="R12" s="89" t="s">
        <v>594</v>
      </c>
      <c r="S12" s="91">
        <f>S10/S7</f>
        <v>0.64847914706804632</v>
      </c>
    </row>
    <row r="13" spans="1:19" ht="15.75" thickBot="1" x14ac:dyDescent="0.3">
      <c r="A13" s="2"/>
      <c r="C13" s="15" t="s">
        <v>17</v>
      </c>
      <c r="D13" s="16">
        <v>60.24</v>
      </c>
      <c r="E13" s="16">
        <v>6.9</v>
      </c>
      <c r="F13" s="16">
        <v>189</v>
      </c>
      <c r="G13" s="16">
        <v>194</v>
      </c>
      <c r="H13" s="16">
        <v>191</v>
      </c>
      <c r="I13" s="16">
        <v>178</v>
      </c>
      <c r="J13" s="120">
        <f t="shared" si="0"/>
        <v>188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9.06</v>
      </c>
      <c r="E16" s="11">
        <v>5.9</v>
      </c>
      <c r="F16" s="23">
        <v>1279</v>
      </c>
      <c r="G16" s="17"/>
      <c r="H16" s="24" t="s">
        <v>22</v>
      </c>
      <c r="I16" s="132">
        <v>5.27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66.77</v>
      </c>
      <c r="E17" s="11"/>
      <c r="F17" s="23">
        <v>191</v>
      </c>
      <c r="G17" s="17"/>
      <c r="H17" s="28" t="s">
        <v>26</v>
      </c>
      <c r="I17" s="134">
        <v>4.71</v>
      </c>
      <c r="J17" s="134"/>
      <c r="K17" s="135"/>
      <c r="M17" s="29">
        <v>6.8</v>
      </c>
      <c r="N17" s="30">
        <v>124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64.430000000000007</v>
      </c>
      <c r="E19" s="11"/>
      <c r="F19" s="23">
        <v>169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73.92</v>
      </c>
      <c r="E20" s="11"/>
      <c r="F20" s="23">
        <v>175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5.4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74.41</v>
      </c>
      <c r="E21" s="11"/>
      <c r="F21" s="23">
        <v>1760</v>
      </c>
      <c r="G21" s="17"/>
      <c r="H21" s="122">
        <v>4</v>
      </c>
      <c r="I21" s="124">
        <v>528</v>
      </c>
      <c r="J21" s="124">
        <v>366</v>
      </c>
      <c r="K21" s="126">
        <f>((I21-J21)/I21)</f>
        <v>0.30681818181818182</v>
      </c>
      <c r="M21" s="13">
        <v>2</v>
      </c>
      <c r="N21" s="38">
        <v>5.0999999999999996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75.900000000000006</v>
      </c>
      <c r="E22" s="11">
        <v>6.4</v>
      </c>
      <c r="F22" s="23">
        <v>391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386</v>
      </c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78.33</v>
      </c>
      <c r="E24" s="11">
        <v>6.2</v>
      </c>
      <c r="F24" s="23">
        <v>844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0.53378054623862004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831</v>
      </c>
      <c r="G25" s="17"/>
      <c r="M25" s="130" t="s">
        <v>44</v>
      </c>
      <c r="N25" s="131"/>
      <c r="O25" s="40">
        <f>(J10-J11)/J10</f>
        <v>0.22456320657759507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0.53346587143803847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-6.8181818181818177E-2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90.84</v>
      </c>
      <c r="E28" s="36"/>
      <c r="F28" s="37"/>
      <c r="G28" s="49"/>
      <c r="H28" s="50" t="s">
        <v>22</v>
      </c>
      <c r="I28" s="36">
        <v>667</v>
      </c>
      <c r="J28" s="36">
        <v>601</v>
      </c>
      <c r="K28" s="37">
        <f>I28-J28</f>
        <v>66</v>
      </c>
      <c r="M28" s="141" t="s">
        <v>54</v>
      </c>
      <c r="N28" s="142"/>
      <c r="O28" s="51">
        <f>(J9-J13)/J9</f>
        <v>0.81983708672735989</v>
      </c>
      <c r="P28" s="2"/>
    </row>
    <row r="29" spans="1:16" ht="15.75" thickBot="1" x14ac:dyDescent="0.3">
      <c r="A29" s="2"/>
      <c r="B29" s="44"/>
      <c r="C29" s="48" t="s">
        <v>55</v>
      </c>
      <c r="D29" s="36">
        <v>72.75</v>
      </c>
      <c r="E29" s="36">
        <v>67.88</v>
      </c>
      <c r="F29" s="37">
        <v>93.31</v>
      </c>
      <c r="G29" s="52">
        <v>5.2</v>
      </c>
      <c r="H29" s="29" t="s">
        <v>26</v>
      </c>
      <c r="I29" s="38">
        <v>245</v>
      </c>
      <c r="J29" s="38">
        <v>230</v>
      </c>
      <c r="K29" s="37">
        <f>I29-J29</f>
        <v>15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77.75</v>
      </c>
      <c r="E30" s="36">
        <v>63.1</v>
      </c>
      <c r="F30" s="37">
        <v>81.17</v>
      </c>
      <c r="P30" s="2"/>
    </row>
    <row r="31" spans="1:16" ht="15" customHeight="1" x14ac:dyDescent="0.25">
      <c r="A31" s="2"/>
      <c r="B31" s="44"/>
      <c r="C31" s="48" t="s">
        <v>57</v>
      </c>
      <c r="D31" s="36">
        <v>73.88</v>
      </c>
      <c r="E31" s="36">
        <v>50.8</v>
      </c>
      <c r="F31" s="37">
        <v>68.77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57.02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91.41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330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334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332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333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331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1545</v>
      </c>
      <c r="G64" s="12"/>
      <c r="H64" s="12"/>
      <c r="I64" s="12"/>
      <c r="J64" s="116">
        <f>AVERAGE(F64:I64)</f>
        <v>1545</v>
      </c>
      <c r="K64" s="117"/>
      <c r="M64" s="8">
        <v>2</v>
      </c>
      <c r="N64" s="114">
        <v>8.3000000000000007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614</v>
      </c>
      <c r="G65" s="12"/>
      <c r="H65" s="12"/>
      <c r="I65" s="12"/>
      <c r="J65" s="116">
        <f t="shared" ref="J65:J70" si="1">AVERAGE(F65:I65)</f>
        <v>614</v>
      </c>
      <c r="K65" s="117"/>
      <c r="M65" s="8">
        <v>3</v>
      </c>
      <c r="N65" s="114">
        <v>8.1</v>
      </c>
      <c r="O65" s="115"/>
      <c r="P65" s="2"/>
    </row>
    <row r="66" spans="1:16" ht="15" customHeight="1" x14ac:dyDescent="0.25">
      <c r="A66" s="2"/>
      <c r="C66" s="9" t="s">
        <v>13</v>
      </c>
      <c r="D66" s="11">
        <v>61.9</v>
      </c>
      <c r="E66" s="11">
        <v>5.9</v>
      </c>
      <c r="F66" s="11">
        <v>1140</v>
      </c>
      <c r="G66" s="11">
        <v>1251</v>
      </c>
      <c r="H66" s="11">
        <v>1115</v>
      </c>
      <c r="I66" s="11">
        <v>1266</v>
      </c>
      <c r="J66" s="116">
        <f t="shared" si="1"/>
        <v>1193</v>
      </c>
      <c r="K66" s="117"/>
      <c r="M66" s="8">
        <v>4</v>
      </c>
      <c r="N66" s="114">
        <v>8.3000000000000007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61.83</v>
      </c>
      <c r="E67" s="11">
        <v>8.1999999999999993</v>
      </c>
      <c r="F67" s="11">
        <v>483</v>
      </c>
      <c r="G67" s="11">
        <v>474</v>
      </c>
      <c r="H67" s="11">
        <v>553</v>
      </c>
      <c r="I67" s="11">
        <v>535</v>
      </c>
      <c r="J67" s="116">
        <f t="shared" si="1"/>
        <v>511.25</v>
      </c>
      <c r="K67" s="117"/>
      <c r="M67" s="8">
        <v>5</v>
      </c>
      <c r="N67" s="114">
        <v>8.4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254</v>
      </c>
      <c r="G68" s="69">
        <v>340</v>
      </c>
      <c r="H68" s="69">
        <v>375</v>
      </c>
      <c r="I68" s="69">
        <v>385</v>
      </c>
      <c r="J68" s="116">
        <f t="shared" si="1"/>
        <v>338.5</v>
      </c>
      <c r="K68" s="117"/>
      <c r="M68" s="13">
        <v>6</v>
      </c>
      <c r="N68" s="118">
        <v>7.7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164</v>
      </c>
      <c r="G69" s="69">
        <v>166</v>
      </c>
      <c r="H69" s="69">
        <v>192</v>
      </c>
      <c r="I69" s="69">
        <v>207</v>
      </c>
      <c r="J69" s="116">
        <f t="shared" si="1"/>
        <v>182.25</v>
      </c>
      <c r="K69" s="117"/>
      <c r="P69" s="2"/>
    </row>
    <row r="70" spans="1:16" ht="15.75" thickBot="1" x14ac:dyDescent="0.3">
      <c r="A70" s="2"/>
      <c r="C70" s="15" t="s">
        <v>17</v>
      </c>
      <c r="D70" s="16">
        <v>60.4</v>
      </c>
      <c r="E70" s="16">
        <v>7.4</v>
      </c>
      <c r="F70" s="16">
        <v>146</v>
      </c>
      <c r="G70" s="16">
        <v>157</v>
      </c>
      <c r="H70" s="16">
        <v>188</v>
      </c>
      <c r="I70" s="16">
        <v>204</v>
      </c>
      <c r="J70" s="120">
        <f t="shared" si="1"/>
        <v>173.75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13.41</v>
      </c>
      <c r="E73" s="11">
        <v>7.3</v>
      </c>
      <c r="F73" s="23">
        <v>1266</v>
      </c>
      <c r="G73" s="17"/>
      <c r="H73" s="24" t="s">
        <v>22</v>
      </c>
      <c r="I73" s="132">
        <v>4.6500000000000004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67.209999999999994</v>
      </c>
      <c r="E74" s="11"/>
      <c r="F74" s="23">
        <v>158</v>
      </c>
      <c r="G74" s="17"/>
      <c r="H74" s="28" t="s">
        <v>26</v>
      </c>
      <c r="I74" s="134">
        <v>3.98</v>
      </c>
      <c r="J74" s="134"/>
      <c r="K74" s="135"/>
      <c r="M74" s="29">
        <v>6.7</v>
      </c>
      <c r="N74" s="30">
        <v>81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66.27</v>
      </c>
      <c r="E76" s="11"/>
      <c r="F76" s="23">
        <v>155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74.44</v>
      </c>
      <c r="E77" s="11"/>
      <c r="F77" s="23">
        <v>152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73.510000000000005</v>
      </c>
      <c r="E78" s="11"/>
      <c r="F78" s="23">
        <v>1707</v>
      </c>
      <c r="G78" s="17"/>
      <c r="H78" s="122">
        <v>5</v>
      </c>
      <c r="I78" s="124">
        <v>339</v>
      </c>
      <c r="J78" s="124">
        <v>190</v>
      </c>
      <c r="K78" s="126">
        <f>((I78-J78)/I78)</f>
        <v>0.43952802359882004</v>
      </c>
      <c r="M78" s="13">
        <v>2</v>
      </c>
      <c r="N78" s="38">
        <v>5.5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75.540000000000006</v>
      </c>
      <c r="E79" s="11">
        <v>6.3</v>
      </c>
      <c r="F79" s="23">
        <v>406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436</v>
      </c>
      <c r="G80" s="17"/>
      <c r="H80" s="122">
        <v>11</v>
      </c>
      <c r="I80" s="124">
        <v>555</v>
      </c>
      <c r="J80" s="124">
        <v>196</v>
      </c>
      <c r="K80" s="126">
        <f>((I80-J80)/I80)</f>
        <v>0.6468468468468469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75.25</v>
      </c>
      <c r="E81" s="11">
        <v>6.1</v>
      </c>
      <c r="F81" s="23">
        <v>827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0.57145850796311815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851</v>
      </c>
      <c r="G82" s="17"/>
      <c r="M82" s="130" t="s">
        <v>44</v>
      </c>
      <c r="N82" s="131"/>
      <c r="O82" s="40">
        <f>(J67-J68)/J67</f>
        <v>0.33789731051344746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0.46159527326440175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4.663923182441701E-2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91.21</v>
      </c>
      <c r="E85" s="36"/>
      <c r="F85" s="37"/>
      <c r="G85" s="49"/>
      <c r="H85" s="50" t="s">
        <v>104</v>
      </c>
      <c r="I85" s="36">
        <v>491</v>
      </c>
      <c r="J85" s="36">
        <v>445</v>
      </c>
      <c r="K85" s="37">
        <f>I85-J85</f>
        <v>46</v>
      </c>
      <c r="M85" s="141" t="s">
        <v>54</v>
      </c>
      <c r="N85" s="142"/>
      <c r="O85" s="51">
        <f>(J66-J70)/J66</f>
        <v>0.85435875943000839</v>
      </c>
      <c r="P85" s="2"/>
    </row>
    <row r="86" spans="1:16" ht="15.75" thickBot="1" x14ac:dyDescent="0.3">
      <c r="A86" s="2"/>
      <c r="B86" s="44"/>
      <c r="C86" s="48" t="s">
        <v>55</v>
      </c>
      <c r="D86" s="36">
        <v>72.55</v>
      </c>
      <c r="E86" s="36">
        <v>68.45</v>
      </c>
      <c r="F86" s="37">
        <v>94.35</v>
      </c>
      <c r="G86" s="52">
        <v>5.0999999999999996</v>
      </c>
      <c r="H86" s="29" t="s">
        <v>105</v>
      </c>
      <c r="I86" s="38">
        <v>154</v>
      </c>
      <c r="J86" s="38">
        <v>130</v>
      </c>
      <c r="K86" s="37">
        <f>I86-J86</f>
        <v>24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78.849999999999994</v>
      </c>
      <c r="E87" s="36">
        <v>63.27</v>
      </c>
      <c r="F87" s="37">
        <v>80.25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75.25</v>
      </c>
      <c r="E88" s="36">
        <v>51.49</v>
      </c>
      <c r="F88" s="37">
        <v>68.430000000000007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53.68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335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341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340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336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337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338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339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 t="s">
        <v>342</v>
      </c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 t="s">
        <v>343</v>
      </c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1566</v>
      </c>
      <c r="G119" s="12"/>
      <c r="H119" s="12"/>
      <c r="I119" s="12"/>
      <c r="J119" s="116">
        <f>AVERAGE(F119:I119)</f>
        <v>1566</v>
      </c>
      <c r="K119" s="117"/>
      <c r="M119" s="8">
        <v>2</v>
      </c>
      <c r="N119" s="114">
        <v>8.4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614</v>
      </c>
      <c r="G120" s="12"/>
      <c r="H120" s="12"/>
      <c r="I120" s="12"/>
      <c r="J120" s="116">
        <f t="shared" ref="J120:J125" si="2">AVERAGE(F120:I120)</f>
        <v>614</v>
      </c>
      <c r="K120" s="117"/>
      <c r="M120" s="8">
        <v>3</v>
      </c>
      <c r="N120" s="114">
        <v>7.6</v>
      </c>
      <c r="O120" s="115"/>
      <c r="P120" s="2"/>
    </row>
    <row r="121" spans="1:16" x14ac:dyDescent="0.25">
      <c r="A121" s="2"/>
      <c r="C121" s="9" t="s">
        <v>13</v>
      </c>
      <c r="D121" s="11">
        <v>64.599999999999994</v>
      </c>
      <c r="E121" s="11">
        <v>5.5</v>
      </c>
      <c r="F121" s="11">
        <v>1357</v>
      </c>
      <c r="G121" s="11">
        <v>1124</v>
      </c>
      <c r="H121" s="11">
        <v>1155</v>
      </c>
      <c r="I121" s="11">
        <v>1146</v>
      </c>
      <c r="J121" s="116">
        <f t="shared" si="2"/>
        <v>1195.5</v>
      </c>
      <c r="K121" s="117"/>
      <c r="M121" s="8">
        <v>4</v>
      </c>
      <c r="N121" s="114">
        <v>7.7</v>
      </c>
      <c r="O121" s="115"/>
      <c r="P121" s="2"/>
    </row>
    <row r="122" spans="1:16" x14ac:dyDescent="0.25">
      <c r="A122" s="2"/>
      <c r="C122" s="9" t="s">
        <v>14</v>
      </c>
      <c r="D122" s="11">
        <v>61.38</v>
      </c>
      <c r="E122" s="11">
        <v>7.9</v>
      </c>
      <c r="F122" s="11">
        <v>562</v>
      </c>
      <c r="G122" s="11">
        <v>601</v>
      </c>
      <c r="H122" s="11">
        <v>611</v>
      </c>
      <c r="I122" s="11">
        <v>613</v>
      </c>
      <c r="J122" s="116">
        <f t="shared" si="2"/>
        <v>596.75</v>
      </c>
      <c r="K122" s="117"/>
      <c r="M122" s="8">
        <v>5</v>
      </c>
      <c r="N122" s="114">
        <v>7.9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406</v>
      </c>
      <c r="G123" s="69">
        <v>439</v>
      </c>
      <c r="H123" s="69">
        <v>426</v>
      </c>
      <c r="I123" s="69">
        <v>419</v>
      </c>
      <c r="J123" s="116">
        <f t="shared" si="2"/>
        <v>422.5</v>
      </c>
      <c r="K123" s="117"/>
      <c r="M123" s="13">
        <v>6</v>
      </c>
      <c r="N123" s="118">
        <v>7.2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201</v>
      </c>
      <c r="G124" s="69">
        <v>204</v>
      </c>
      <c r="H124" s="69">
        <v>208</v>
      </c>
      <c r="I124" s="69">
        <v>199</v>
      </c>
      <c r="J124" s="116">
        <f t="shared" si="2"/>
        <v>203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60.5</v>
      </c>
      <c r="E125" s="16">
        <v>7.1</v>
      </c>
      <c r="F125" s="16">
        <v>195</v>
      </c>
      <c r="G125" s="16">
        <v>195</v>
      </c>
      <c r="H125" s="16">
        <v>203</v>
      </c>
      <c r="I125" s="16">
        <v>202</v>
      </c>
      <c r="J125" s="120">
        <f t="shared" si="2"/>
        <v>198.75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10.61</v>
      </c>
      <c r="E128" s="11">
        <v>6.2</v>
      </c>
      <c r="F128" s="23">
        <v>1052</v>
      </c>
      <c r="G128" s="17"/>
      <c r="H128" s="24" t="s">
        <v>22</v>
      </c>
      <c r="I128" s="132">
        <v>5.88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65.3</v>
      </c>
      <c r="E129" s="11"/>
      <c r="F129" s="23">
        <v>179</v>
      </c>
      <c r="G129" s="17"/>
      <c r="H129" s="28" t="s">
        <v>26</v>
      </c>
      <c r="I129" s="134">
        <v>5.56</v>
      </c>
      <c r="J129" s="134"/>
      <c r="K129" s="135"/>
      <c r="M129" s="29">
        <v>7</v>
      </c>
      <c r="N129" s="30">
        <v>115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68.89</v>
      </c>
      <c r="E131" s="11"/>
      <c r="F131" s="23">
        <v>185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74.959999999999994</v>
      </c>
      <c r="E132" s="11"/>
      <c r="F132" s="23">
        <v>181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75.150000000000006</v>
      </c>
      <c r="E133" s="11"/>
      <c r="F133" s="23">
        <v>1921</v>
      </c>
      <c r="G133" s="17"/>
      <c r="H133" s="122">
        <v>1</v>
      </c>
      <c r="I133" s="124">
        <v>572</v>
      </c>
      <c r="J133" s="124">
        <v>489</v>
      </c>
      <c r="K133" s="126">
        <f>((I133-J133)/I133)</f>
        <v>0.1451048951048951</v>
      </c>
      <c r="M133" s="13">
        <v>2</v>
      </c>
      <c r="N133" s="38">
        <v>5.5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73.650000000000006</v>
      </c>
      <c r="E134" s="11">
        <v>6.7</v>
      </c>
      <c r="F134" s="23">
        <v>477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441</v>
      </c>
      <c r="G135" s="17"/>
      <c r="H135" s="122">
        <v>6</v>
      </c>
      <c r="I135" s="124">
        <v>390</v>
      </c>
      <c r="J135" s="124">
        <v>165</v>
      </c>
      <c r="K135" s="126">
        <f>((I135-J135)/I135)</f>
        <v>0.57692307692307687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76.040000000000006</v>
      </c>
      <c r="E136" s="11">
        <v>6.4</v>
      </c>
      <c r="F136" s="23">
        <v>867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0.50083647009619403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733</v>
      </c>
      <c r="G137" s="17"/>
      <c r="M137" s="130" t="s">
        <v>44</v>
      </c>
      <c r="N137" s="131"/>
      <c r="O137" s="40">
        <f>(J122-J123)/J122</f>
        <v>0.29199832425638877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0.51952662721893494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2.0935960591133004E-2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22</v>
      </c>
      <c r="I140" s="36">
        <v>356</v>
      </c>
      <c r="J140" s="36">
        <v>301</v>
      </c>
      <c r="K140" s="37">
        <f>I140-J140</f>
        <v>55</v>
      </c>
      <c r="M140" s="141" t="s">
        <v>54</v>
      </c>
      <c r="N140" s="142"/>
      <c r="O140" s="51">
        <f>(J121-J125)/J121</f>
        <v>0.83375156838143039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72.650000000000006</v>
      </c>
      <c r="E141" s="36">
        <v>68.38</v>
      </c>
      <c r="F141" s="37">
        <v>94.12</v>
      </c>
      <c r="G141" s="52">
        <v>5.3</v>
      </c>
      <c r="H141" s="29" t="s">
        <v>26</v>
      </c>
      <c r="I141" s="38">
        <v>233</v>
      </c>
      <c r="J141" s="38">
        <v>217</v>
      </c>
      <c r="K141" s="37">
        <f>I141-J141</f>
        <v>16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78.150000000000006</v>
      </c>
      <c r="E142" s="36">
        <v>62.8</v>
      </c>
      <c r="F142" s="37">
        <v>80.36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77.8</v>
      </c>
      <c r="E143" s="36">
        <v>53.62</v>
      </c>
      <c r="F143" s="37">
        <v>68.92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53.45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344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345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346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347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348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 t="s">
        <v>349</v>
      </c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1882-B846-4340-83EF-970B3C324F17}">
  <sheetPr codeName="Sheet32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1299.8333333333333</v>
      </c>
    </row>
    <row r="7" spans="1:19" x14ac:dyDescent="0.25">
      <c r="A7" s="2"/>
      <c r="C7" s="9" t="s">
        <v>11</v>
      </c>
      <c r="D7" s="10"/>
      <c r="E7" s="10"/>
      <c r="F7" s="11">
        <v>1785</v>
      </c>
      <c r="G7" s="12"/>
      <c r="H7" s="12"/>
      <c r="I7" s="12"/>
      <c r="J7" s="116">
        <f>AVERAGE(F7:I7)</f>
        <v>1785</v>
      </c>
      <c r="K7" s="117"/>
      <c r="M7" s="8">
        <v>2</v>
      </c>
      <c r="N7" s="114">
        <v>8.3000000000000007</v>
      </c>
      <c r="O7" s="115"/>
      <c r="P7" s="2"/>
      <c r="R7" s="60" t="s">
        <v>22</v>
      </c>
      <c r="S7" s="84">
        <f>AVERAGE(J10,J67,J122)</f>
        <v>697.25</v>
      </c>
    </row>
    <row r="8" spans="1:19" x14ac:dyDescent="0.25">
      <c r="A8" s="2"/>
      <c r="C8" s="9" t="s">
        <v>12</v>
      </c>
      <c r="D8" s="10"/>
      <c r="E8" s="10"/>
      <c r="F8" s="11">
        <v>676</v>
      </c>
      <c r="G8" s="12"/>
      <c r="H8" s="12"/>
      <c r="I8" s="12"/>
      <c r="J8" s="116">
        <f t="shared" ref="J8:J13" si="0">AVERAGE(F8:I8)</f>
        <v>676</v>
      </c>
      <c r="K8" s="117"/>
      <c r="M8" s="8">
        <v>3</v>
      </c>
      <c r="N8" s="114">
        <v>8.1</v>
      </c>
      <c r="O8" s="115"/>
      <c r="P8" s="2"/>
      <c r="R8" s="60" t="s">
        <v>26</v>
      </c>
      <c r="S8" s="85">
        <f>AVERAGE(J13,J70,J125)</f>
        <v>266.5</v>
      </c>
    </row>
    <row r="9" spans="1:19" x14ac:dyDescent="0.25">
      <c r="A9" s="2"/>
      <c r="C9" s="9" t="s">
        <v>13</v>
      </c>
      <c r="D9" s="11">
        <v>60.81</v>
      </c>
      <c r="E9" s="11">
        <v>5.7</v>
      </c>
      <c r="F9" s="11">
        <v>1441</v>
      </c>
      <c r="G9" s="11">
        <v>1424</v>
      </c>
      <c r="H9" s="11">
        <v>1475</v>
      </c>
      <c r="I9" s="11">
        <v>1460</v>
      </c>
      <c r="J9" s="116">
        <f t="shared" si="0"/>
        <v>1450</v>
      </c>
      <c r="K9" s="117"/>
      <c r="M9" s="8">
        <v>4</v>
      </c>
      <c r="N9" s="114">
        <v>7.5</v>
      </c>
      <c r="O9" s="115"/>
      <c r="P9" s="2"/>
      <c r="R9" s="86" t="s">
        <v>591</v>
      </c>
      <c r="S9" s="87">
        <f>S6-S8</f>
        <v>1033.3333333333333</v>
      </c>
    </row>
    <row r="10" spans="1:19" x14ac:dyDescent="0.25">
      <c r="A10" s="2"/>
      <c r="C10" s="9" t="s">
        <v>14</v>
      </c>
      <c r="D10" s="11">
        <v>60.66</v>
      </c>
      <c r="E10" s="11">
        <v>7.3</v>
      </c>
      <c r="F10" s="11">
        <v>631</v>
      </c>
      <c r="G10" s="11">
        <v>619</v>
      </c>
      <c r="H10" s="11">
        <v>585</v>
      </c>
      <c r="I10" s="11">
        <v>573</v>
      </c>
      <c r="J10" s="116">
        <f t="shared" si="0"/>
        <v>602</v>
      </c>
      <c r="K10" s="117"/>
      <c r="M10" s="8">
        <v>5</v>
      </c>
      <c r="N10" s="114">
        <v>8.3000000000000007</v>
      </c>
      <c r="O10" s="115"/>
      <c r="P10" s="2"/>
      <c r="R10" s="86" t="s">
        <v>592</v>
      </c>
      <c r="S10" s="88">
        <f>S7-S8</f>
        <v>430.75</v>
      </c>
    </row>
    <row r="11" spans="1:19" ht="15.75" thickBot="1" x14ac:dyDescent="0.3">
      <c r="A11" s="2"/>
      <c r="C11" s="9" t="s">
        <v>15</v>
      </c>
      <c r="D11" s="11"/>
      <c r="E11" s="11"/>
      <c r="F11" s="11">
        <v>415</v>
      </c>
      <c r="G11" s="69">
        <v>404</v>
      </c>
      <c r="H11" s="69">
        <v>402</v>
      </c>
      <c r="I11" s="69">
        <v>390</v>
      </c>
      <c r="J11" s="116">
        <f t="shared" si="0"/>
        <v>402.75</v>
      </c>
      <c r="K11" s="117"/>
      <c r="M11" s="13">
        <v>6</v>
      </c>
      <c r="N11" s="118">
        <v>7.1</v>
      </c>
      <c r="O11" s="119"/>
      <c r="P11" s="2"/>
      <c r="R11" s="89" t="s">
        <v>593</v>
      </c>
      <c r="S11" s="90">
        <f>S9/S6</f>
        <v>0.79497371457879218</v>
      </c>
    </row>
    <row r="12" spans="1:19" x14ac:dyDescent="0.25">
      <c r="A12" s="2"/>
      <c r="C12" s="9" t="s">
        <v>16</v>
      </c>
      <c r="D12" s="11"/>
      <c r="E12" s="11"/>
      <c r="F12" s="11">
        <v>211</v>
      </c>
      <c r="G12" s="69">
        <v>210</v>
      </c>
      <c r="H12" s="69">
        <v>216</v>
      </c>
      <c r="I12" s="69">
        <v>214</v>
      </c>
      <c r="J12" s="116">
        <f t="shared" si="0"/>
        <v>212.75</v>
      </c>
      <c r="K12" s="117"/>
      <c r="P12" s="2"/>
      <c r="R12" s="89" t="s">
        <v>594</v>
      </c>
      <c r="S12" s="91">
        <f>S10/S7</f>
        <v>0.61778415202581571</v>
      </c>
    </row>
    <row r="13" spans="1:19" ht="15.75" thickBot="1" x14ac:dyDescent="0.3">
      <c r="A13" s="2"/>
      <c r="C13" s="15" t="s">
        <v>17</v>
      </c>
      <c r="D13" s="16">
        <v>61.33</v>
      </c>
      <c r="E13" s="16">
        <v>6.9</v>
      </c>
      <c r="F13" s="16">
        <v>216</v>
      </c>
      <c r="G13" s="16">
        <v>214</v>
      </c>
      <c r="H13" s="16">
        <v>220</v>
      </c>
      <c r="I13" s="16">
        <v>217</v>
      </c>
      <c r="J13" s="120">
        <f t="shared" si="0"/>
        <v>216.75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28.19</v>
      </c>
      <c r="E16" s="11">
        <v>6.3</v>
      </c>
      <c r="F16" s="23">
        <v>899</v>
      </c>
      <c r="G16" s="17"/>
      <c r="H16" s="24" t="s">
        <v>22</v>
      </c>
      <c r="I16" s="132">
        <v>5.49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67.05</v>
      </c>
      <c r="E17" s="11"/>
      <c r="F17" s="23">
        <v>198</v>
      </c>
      <c r="G17" s="17"/>
      <c r="H17" s="28" t="s">
        <v>26</v>
      </c>
      <c r="I17" s="134">
        <v>5.16</v>
      </c>
      <c r="J17" s="134"/>
      <c r="K17" s="135"/>
      <c r="M17" s="29">
        <v>6.9</v>
      </c>
      <c r="N17" s="30">
        <v>144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66.34</v>
      </c>
      <c r="E19" s="11"/>
      <c r="F19" s="23">
        <v>194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72.510000000000005</v>
      </c>
      <c r="E20" s="11"/>
      <c r="F20" s="23">
        <v>193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74.150000000000006</v>
      </c>
      <c r="E21" s="11"/>
      <c r="F21" s="23">
        <v>2010</v>
      </c>
      <c r="G21" s="17"/>
      <c r="H21" s="122"/>
      <c r="I21" s="124"/>
      <c r="J21" s="124"/>
      <c r="K21" s="126" t="e">
        <f>((I21-J21)/I21)</f>
        <v>#DIV/0!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74.25</v>
      </c>
      <c r="E22" s="11">
        <v>6.6</v>
      </c>
      <c r="F22" s="23">
        <v>460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447</v>
      </c>
      <c r="G23" s="17"/>
      <c r="H23" s="122">
        <v>7</v>
      </c>
      <c r="I23" s="124">
        <v>440</v>
      </c>
      <c r="J23" s="124">
        <v>198</v>
      </c>
      <c r="K23" s="126">
        <f>((I23-J23)/I23)</f>
        <v>0.55000000000000004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76.760000000000005</v>
      </c>
      <c r="E24" s="11">
        <v>6.3</v>
      </c>
      <c r="F24" s="23">
        <v>855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0.58482758620689657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838</v>
      </c>
      <c r="G25" s="17"/>
      <c r="M25" s="130" t="s">
        <v>44</v>
      </c>
      <c r="N25" s="131"/>
      <c r="O25" s="40">
        <f>(J10-J11)/J10</f>
        <v>0.33098006644518274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0.47175667287399131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-1.8801410105757931E-2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91.45</v>
      </c>
      <c r="E28" s="36"/>
      <c r="F28" s="37"/>
      <c r="G28" s="49"/>
      <c r="H28" s="50" t="s">
        <v>120</v>
      </c>
      <c r="I28" s="36">
        <v>302</v>
      </c>
      <c r="J28" s="36">
        <v>222</v>
      </c>
      <c r="K28" s="37">
        <f>I28-J28</f>
        <v>80</v>
      </c>
      <c r="M28" s="141" t="s">
        <v>54</v>
      </c>
      <c r="N28" s="142"/>
      <c r="O28" s="51">
        <f>(J9-J13)/J9</f>
        <v>0.8505172413793104</v>
      </c>
      <c r="P28" s="2"/>
    </row>
    <row r="29" spans="1:16" ht="15.75" thickBot="1" x14ac:dyDescent="0.3">
      <c r="A29" s="2"/>
      <c r="B29" s="44"/>
      <c r="C29" s="48" t="s">
        <v>55</v>
      </c>
      <c r="D29" s="36">
        <v>72.900000000000006</v>
      </c>
      <c r="E29" s="36">
        <v>68.48</v>
      </c>
      <c r="F29" s="37">
        <v>93.94</v>
      </c>
      <c r="G29" s="52">
        <v>5.0999999999999996</v>
      </c>
      <c r="H29" s="29" t="s">
        <v>26</v>
      </c>
      <c r="I29" s="38">
        <v>139</v>
      </c>
      <c r="J29" s="38">
        <v>118</v>
      </c>
      <c r="K29" s="37">
        <f>I29-J29</f>
        <v>21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78.599999999999994</v>
      </c>
      <c r="E30" s="36">
        <v>63.03</v>
      </c>
      <c r="F30" s="37">
        <v>80.19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76.5</v>
      </c>
      <c r="E31" s="36">
        <v>52.82</v>
      </c>
      <c r="F31" s="37">
        <v>69.05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52.95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350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351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352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353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354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355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1792</v>
      </c>
      <c r="G64" s="12"/>
      <c r="H64" s="12"/>
      <c r="I64" s="12"/>
      <c r="J64" s="116">
        <f>AVERAGE(F64:I64)</f>
        <v>1792</v>
      </c>
      <c r="K64" s="117"/>
      <c r="M64" s="8">
        <v>2</v>
      </c>
      <c r="N64" s="114">
        <v>8.4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684</v>
      </c>
      <c r="G65" s="12"/>
      <c r="H65" s="12"/>
      <c r="I65" s="12"/>
      <c r="J65" s="116">
        <f t="shared" ref="J65:J70" si="1">AVERAGE(F65:I65)</f>
        <v>684</v>
      </c>
      <c r="K65" s="117"/>
      <c r="M65" s="8">
        <v>3</v>
      </c>
      <c r="N65" s="114">
        <v>8.1999999999999993</v>
      </c>
      <c r="O65" s="115"/>
      <c r="P65" s="2"/>
    </row>
    <row r="66" spans="1:16" ht="15" customHeight="1" x14ac:dyDescent="0.25">
      <c r="A66" s="2"/>
      <c r="C66" s="9" t="s">
        <v>13</v>
      </c>
      <c r="D66" s="11">
        <v>60.98</v>
      </c>
      <c r="E66" s="11">
        <v>5.8</v>
      </c>
      <c r="F66" s="11">
        <v>1259</v>
      </c>
      <c r="G66" s="11">
        <v>1212</v>
      </c>
      <c r="H66" s="11">
        <v>1233</v>
      </c>
      <c r="I66" s="11">
        <v>1337</v>
      </c>
      <c r="J66" s="116">
        <f t="shared" si="1"/>
        <v>1260.25</v>
      </c>
      <c r="K66" s="117"/>
      <c r="M66" s="8">
        <v>4</v>
      </c>
      <c r="N66" s="114">
        <v>7.6</v>
      </c>
      <c r="O66" s="115"/>
      <c r="P66" s="2"/>
    </row>
    <row r="67" spans="1:16" ht="15" customHeight="1" x14ac:dyDescent="0.25">
      <c r="A67" s="2"/>
      <c r="C67" s="9" t="s">
        <v>14</v>
      </c>
      <c r="D67" s="11">
        <v>58.67</v>
      </c>
      <c r="E67" s="11">
        <v>7.2</v>
      </c>
      <c r="F67" s="11">
        <v>660</v>
      </c>
      <c r="G67" s="11">
        <v>737</v>
      </c>
      <c r="H67" s="11">
        <v>653</v>
      </c>
      <c r="I67" s="11">
        <v>819</v>
      </c>
      <c r="J67" s="116">
        <f t="shared" si="1"/>
        <v>717.25</v>
      </c>
      <c r="K67" s="117"/>
      <c r="M67" s="8">
        <v>5</v>
      </c>
      <c r="N67" s="114">
        <v>8.3000000000000007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414</v>
      </c>
      <c r="G68" s="69">
        <v>505</v>
      </c>
      <c r="H68" s="69">
        <v>498</v>
      </c>
      <c r="I68" s="69">
        <v>533</v>
      </c>
      <c r="J68" s="116">
        <f t="shared" si="1"/>
        <v>487.5</v>
      </c>
      <c r="K68" s="117"/>
      <c r="M68" s="13">
        <v>6</v>
      </c>
      <c r="N68" s="118">
        <v>7.3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273</v>
      </c>
      <c r="G69" s="69">
        <v>286</v>
      </c>
      <c r="H69" s="69">
        <v>280</v>
      </c>
      <c r="I69" s="69">
        <v>283</v>
      </c>
      <c r="J69" s="116">
        <f t="shared" si="1"/>
        <v>280.5</v>
      </c>
      <c r="K69" s="117"/>
      <c r="P69" s="2"/>
    </row>
    <row r="70" spans="1:16" ht="15.75" thickBot="1" x14ac:dyDescent="0.3">
      <c r="A70" s="2"/>
      <c r="C70" s="15" t="s">
        <v>17</v>
      </c>
      <c r="D70" s="16">
        <v>58.29</v>
      </c>
      <c r="E70" s="16">
        <v>7</v>
      </c>
      <c r="F70" s="16">
        <v>271</v>
      </c>
      <c r="G70" s="16">
        <v>274</v>
      </c>
      <c r="H70" s="16">
        <v>272</v>
      </c>
      <c r="I70" s="16">
        <v>269</v>
      </c>
      <c r="J70" s="120">
        <f t="shared" si="1"/>
        <v>271.5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7.69</v>
      </c>
      <c r="E73" s="11">
        <v>6.3</v>
      </c>
      <c r="F73" s="23">
        <v>1346</v>
      </c>
      <c r="G73" s="17"/>
      <c r="H73" s="24" t="s">
        <v>22</v>
      </c>
      <c r="I73" s="132">
        <v>5.94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64.52</v>
      </c>
      <c r="E74" s="11"/>
      <c r="F74" s="23">
        <v>282</v>
      </c>
      <c r="G74" s="17"/>
      <c r="H74" s="28" t="s">
        <v>26</v>
      </c>
      <c r="I74" s="134">
        <v>5.32</v>
      </c>
      <c r="J74" s="134"/>
      <c r="K74" s="135"/>
      <c r="M74" s="29">
        <v>6.8</v>
      </c>
      <c r="N74" s="30">
        <v>85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66.48</v>
      </c>
      <c r="E76" s="11"/>
      <c r="F76" s="23">
        <v>279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71.31</v>
      </c>
      <c r="E77" s="11"/>
      <c r="F77" s="23">
        <v>277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5.4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73.22</v>
      </c>
      <c r="E78" s="11"/>
      <c r="F78" s="23">
        <v>2158</v>
      </c>
      <c r="G78" s="17"/>
      <c r="H78" s="122">
        <v>8</v>
      </c>
      <c r="I78" s="124">
        <v>475</v>
      </c>
      <c r="J78" s="124">
        <v>352</v>
      </c>
      <c r="K78" s="126">
        <f>((I78-J78)/I78)</f>
        <v>0.25894736842105265</v>
      </c>
      <c r="M78" s="13">
        <v>2</v>
      </c>
      <c r="N78" s="38">
        <v>5.6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75.13</v>
      </c>
      <c r="E79" s="11">
        <v>6.5</v>
      </c>
      <c r="F79" s="23">
        <v>472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459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76.849999999999994</v>
      </c>
      <c r="E81" s="11">
        <v>6.2</v>
      </c>
      <c r="F81" s="23">
        <v>965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0.4308668914897838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946</v>
      </c>
      <c r="G82" s="17"/>
      <c r="M82" s="130" t="s">
        <v>44</v>
      </c>
      <c r="N82" s="131"/>
      <c r="O82" s="40">
        <f>(J67-J68)/J67</f>
        <v>0.32032066922272567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0.42461538461538462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3.2085561497326207E-2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91.26</v>
      </c>
      <c r="E85" s="36"/>
      <c r="F85" s="37"/>
      <c r="G85" s="49"/>
      <c r="H85" s="50" t="s">
        <v>104</v>
      </c>
      <c r="I85" s="36">
        <v>671</v>
      </c>
      <c r="J85" s="36">
        <v>605</v>
      </c>
      <c r="K85" s="37">
        <f>I85-J85</f>
        <v>66</v>
      </c>
      <c r="M85" s="141" t="s">
        <v>54</v>
      </c>
      <c r="N85" s="142"/>
      <c r="O85" s="51">
        <f>(J66-J70)/J66</f>
        <v>0.78456655425510813</v>
      </c>
      <c r="P85" s="2"/>
    </row>
    <row r="86" spans="1:16" ht="15.75" thickBot="1" x14ac:dyDescent="0.3">
      <c r="A86" s="2"/>
      <c r="B86" s="44"/>
      <c r="C86" s="48" t="s">
        <v>55</v>
      </c>
      <c r="D86" s="36">
        <v>72.650000000000006</v>
      </c>
      <c r="E86" s="36">
        <v>68.540000000000006</v>
      </c>
      <c r="F86" s="37">
        <v>94.35</v>
      </c>
      <c r="G86" s="52">
        <v>5.0999999999999996</v>
      </c>
      <c r="H86" s="29" t="s">
        <v>105</v>
      </c>
      <c r="I86" s="38">
        <v>286</v>
      </c>
      <c r="J86" s="38">
        <v>242</v>
      </c>
      <c r="K86" s="37">
        <f>I86-J86</f>
        <v>44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79.25</v>
      </c>
      <c r="E87" s="36">
        <v>63.97</v>
      </c>
      <c r="F87" s="37">
        <v>80.72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75.45</v>
      </c>
      <c r="E88" s="36">
        <v>53.07</v>
      </c>
      <c r="F88" s="37">
        <v>70.349999999999994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54.02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91.44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356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357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358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359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360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1824</v>
      </c>
      <c r="G119" s="12"/>
      <c r="H119" s="12"/>
      <c r="I119" s="12"/>
      <c r="J119" s="116">
        <f>AVERAGE(F119:I119)</f>
        <v>1824</v>
      </c>
      <c r="K119" s="117"/>
      <c r="M119" s="8">
        <v>2</v>
      </c>
      <c r="N119" s="114">
        <v>8.1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662</v>
      </c>
      <c r="G120" s="12"/>
      <c r="H120" s="12"/>
      <c r="I120" s="12"/>
      <c r="J120" s="116">
        <f t="shared" ref="J120:J125" si="2">AVERAGE(F120:I120)</f>
        <v>662</v>
      </c>
      <c r="K120" s="117"/>
      <c r="M120" s="8">
        <v>3</v>
      </c>
      <c r="N120" s="114">
        <v>8</v>
      </c>
      <c r="O120" s="115"/>
      <c r="P120" s="2"/>
    </row>
    <row r="121" spans="1:16" x14ac:dyDescent="0.25">
      <c r="A121" s="2"/>
      <c r="C121" s="9" t="s">
        <v>13</v>
      </c>
      <c r="D121" s="11">
        <v>65.819999999999993</v>
      </c>
      <c r="E121" s="11">
        <v>5.7</v>
      </c>
      <c r="F121" s="11">
        <v>1326</v>
      </c>
      <c r="G121" s="11">
        <v>1131</v>
      </c>
      <c r="H121" s="11">
        <v>1124</v>
      </c>
      <c r="I121" s="11">
        <v>1176</v>
      </c>
      <c r="J121" s="116">
        <f t="shared" si="2"/>
        <v>1189.25</v>
      </c>
      <c r="K121" s="117"/>
      <c r="M121" s="8">
        <v>4</v>
      </c>
      <c r="N121" s="114">
        <v>7.7</v>
      </c>
      <c r="O121" s="115"/>
      <c r="P121" s="2"/>
    </row>
    <row r="122" spans="1:16" x14ac:dyDescent="0.25">
      <c r="A122" s="2"/>
      <c r="C122" s="9" t="s">
        <v>14</v>
      </c>
      <c r="D122" s="11">
        <v>60.95</v>
      </c>
      <c r="E122" s="11">
        <v>8.3000000000000007</v>
      </c>
      <c r="F122" s="11">
        <v>823</v>
      </c>
      <c r="G122" s="11">
        <v>791</v>
      </c>
      <c r="H122" s="11">
        <v>796</v>
      </c>
      <c r="I122" s="11">
        <v>680</v>
      </c>
      <c r="J122" s="116">
        <f t="shared" si="2"/>
        <v>772.5</v>
      </c>
      <c r="K122" s="117"/>
      <c r="M122" s="8">
        <v>5</v>
      </c>
      <c r="N122" s="114">
        <v>8.1999999999999993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604</v>
      </c>
      <c r="G123" s="69">
        <v>587</v>
      </c>
      <c r="H123" s="69">
        <v>572</v>
      </c>
      <c r="I123" s="69">
        <v>543</v>
      </c>
      <c r="J123" s="116">
        <f t="shared" si="2"/>
        <v>576.5</v>
      </c>
      <c r="K123" s="117"/>
      <c r="M123" s="13">
        <v>6</v>
      </c>
      <c r="N123" s="118">
        <v>7.3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312</v>
      </c>
      <c r="G124" s="69">
        <v>317</v>
      </c>
      <c r="H124" s="69">
        <v>321</v>
      </c>
      <c r="I124" s="69">
        <v>288</v>
      </c>
      <c r="J124" s="116">
        <f t="shared" si="2"/>
        <v>309.5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59.66</v>
      </c>
      <c r="E125" s="16">
        <v>7.2</v>
      </c>
      <c r="F125" s="16">
        <v>311</v>
      </c>
      <c r="G125" s="16">
        <v>319</v>
      </c>
      <c r="H125" s="16">
        <v>324</v>
      </c>
      <c r="I125" s="16">
        <v>291</v>
      </c>
      <c r="J125" s="120">
        <f t="shared" si="2"/>
        <v>311.25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13.14</v>
      </c>
      <c r="E128" s="11">
        <v>6</v>
      </c>
      <c r="F128" s="23">
        <v>1128</v>
      </c>
      <c r="G128" s="17"/>
      <c r="H128" s="24" t="s">
        <v>22</v>
      </c>
      <c r="I128" s="132">
        <v>6.11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63.63</v>
      </c>
      <c r="E129" s="11"/>
      <c r="F129" s="23">
        <v>292</v>
      </c>
      <c r="G129" s="17"/>
      <c r="H129" s="28" t="s">
        <v>26</v>
      </c>
      <c r="I129" s="134">
        <v>5.69</v>
      </c>
      <c r="J129" s="134"/>
      <c r="K129" s="135"/>
      <c r="M129" s="29">
        <v>6.9</v>
      </c>
      <c r="N129" s="30">
        <v>112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68.209999999999994</v>
      </c>
      <c r="E131" s="11"/>
      <c r="F131" s="23">
        <v>288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74.27</v>
      </c>
      <c r="E132" s="11"/>
      <c r="F132" s="23">
        <v>295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5.5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77.739999999999995</v>
      </c>
      <c r="E133" s="11"/>
      <c r="F133" s="23">
        <v>1532</v>
      </c>
      <c r="G133" s="17"/>
      <c r="H133" s="122">
        <v>3</v>
      </c>
      <c r="I133" s="124">
        <v>821</v>
      </c>
      <c r="J133" s="124">
        <v>798</v>
      </c>
      <c r="K133" s="126">
        <f>((I133-J133)/I133)</f>
        <v>2.8014616321559074E-2</v>
      </c>
      <c r="M133" s="13">
        <v>2</v>
      </c>
      <c r="N133" s="38">
        <v>5.6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74.17</v>
      </c>
      <c r="E134" s="11">
        <v>6.7</v>
      </c>
      <c r="F134" s="23">
        <v>466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461</v>
      </c>
      <c r="G135" s="17"/>
      <c r="H135" s="122">
        <v>12</v>
      </c>
      <c r="I135" s="124">
        <v>573</v>
      </c>
      <c r="J135" s="124">
        <v>182</v>
      </c>
      <c r="K135" s="126">
        <f>((I135-J135)/I135)</f>
        <v>0.68237347294938921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74.53</v>
      </c>
      <c r="E136" s="11">
        <v>6.4</v>
      </c>
      <c r="F136" s="23">
        <v>969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0.35043094387218837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947</v>
      </c>
      <c r="G137" s="17"/>
      <c r="M137" s="130" t="s">
        <v>44</v>
      </c>
      <c r="N137" s="131"/>
      <c r="O137" s="40">
        <f>(J122-J123)/J122</f>
        <v>0.25372168284789642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0.46313963573287076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-5.6542810985460417E-3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22</v>
      </c>
      <c r="I140" s="36">
        <v>472</v>
      </c>
      <c r="J140" s="36">
        <v>411</v>
      </c>
      <c r="K140" s="37">
        <f>I140-J140</f>
        <v>61</v>
      </c>
      <c r="M140" s="141" t="s">
        <v>54</v>
      </c>
      <c r="N140" s="142"/>
      <c r="O140" s="51">
        <f>(J121-J125)/J121</f>
        <v>0.73828042884170697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72.849999999999994</v>
      </c>
      <c r="E141" s="36">
        <v>68.569999999999993</v>
      </c>
      <c r="F141" s="37">
        <v>94.12</v>
      </c>
      <c r="G141" s="52">
        <v>5.3</v>
      </c>
      <c r="H141" s="29" t="s">
        <v>26</v>
      </c>
      <c r="I141" s="38">
        <v>265</v>
      </c>
      <c r="J141" s="38">
        <v>245</v>
      </c>
      <c r="K141" s="37">
        <f>I141-J141</f>
        <v>20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78.45</v>
      </c>
      <c r="E142" s="36">
        <v>63.09</v>
      </c>
      <c r="F142" s="37">
        <v>80.42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77.650000000000006</v>
      </c>
      <c r="E143" s="36">
        <v>53.39</v>
      </c>
      <c r="F143" s="37">
        <v>68.760000000000005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54.25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91.1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361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362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364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363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365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A384-9FCC-427E-B9DD-E72F42CC4E3B}">
  <sheetPr codeName="Sheet33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1402.5</v>
      </c>
    </row>
    <row r="7" spans="1:19" x14ac:dyDescent="0.25">
      <c r="A7" s="2"/>
      <c r="C7" s="9" t="s">
        <v>11</v>
      </c>
      <c r="D7" s="10"/>
      <c r="E7" s="10"/>
      <c r="F7" s="11">
        <v>1840</v>
      </c>
      <c r="G7" s="12"/>
      <c r="H7" s="12"/>
      <c r="I7" s="12"/>
      <c r="J7" s="116">
        <f>AVERAGE(F7:I7)</f>
        <v>1840</v>
      </c>
      <c r="K7" s="117"/>
      <c r="M7" s="8">
        <v>2</v>
      </c>
      <c r="N7" s="114">
        <v>8.3000000000000007</v>
      </c>
      <c r="O7" s="115"/>
      <c r="P7" s="2"/>
      <c r="R7" s="60" t="s">
        <v>22</v>
      </c>
      <c r="S7" s="84">
        <f>AVERAGE(J10,J67,J122)</f>
        <v>624.16666666666663</v>
      </c>
    </row>
    <row r="8" spans="1:19" x14ac:dyDescent="0.25">
      <c r="A8" s="2"/>
      <c r="C8" s="9" t="s">
        <v>12</v>
      </c>
      <c r="D8" s="10"/>
      <c r="E8" s="10"/>
      <c r="F8" s="11">
        <v>675</v>
      </c>
      <c r="G8" s="12"/>
      <c r="H8" s="12"/>
      <c r="I8" s="12"/>
      <c r="J8" s="116">
        <f t="shared" ref="J8:J13" si="0">AVERAGE(F8:I8)</f>
        <v>675</v>
      </c>
      <c r="K8" s="117"/>
      <c r="M8" s="8">
        <v>3</v>
      </c>
      <c r="N8" s="114">
        <v>7.9</v>
      </c>
      <c r="O8" s="115"/>
      <c r="P8" s="2"/>
      <c r="R8" s="60" t="s">
        <v>26</v>
      </c>
      <c r="S8" s="85">
        <f>AVERAGE(J13,J70,J125)</f>
        <v>249.91666666666666</v>
      </c>
    </row>
    <row r="9" spans="1:19" x14ac:dyDescent="0.25">
      <c r="A9" s="2"/>
      <c r="C9" s="9" t="s">
        <v>13</v>
      </c>
      <c r="D9" s="11">
        <v>64.010000000000005</v>
      </c>
      <c r="E9" s="11">
        <v>5.9</v>
      </c>
      <c r="F9" s="11">
        <v>1373</v>
      </c>
      <c r="G9" s="11">
        <v>1341</v>
      </c>
      <c r="H9" s="11">
        <v>1323</v>
      </c>
      <c r="I9" s="11">
        <v>1311</v>
      </c>
      <c r="J9" s="116">
        <f t="shared" si="0"/>
        <v>1337</v>
      </c>
      <c r="K9" s="117"/>
      <c r="M9" s="8">
        <v>4</v>
      </c>
      <c r="N9" s="114">
        <v>7.5</v>
      </c>
      <c r="O9" s="115"/>
      <c r="P9" s="2"/>
      <c r="R9" s="86" t="s">
        <v>591</v>
      </c>
      <c r="S9" s="87">
        <f>S6-S8</f>
        <v>1152.5833333333333</v>
      </c>
    </row>
    <row r="10" spans="1:19" x14ac:dyDescent="0.25">
      <c r="A10" s="2"/>
      <c r="C10" s="9" t="s">
        <v>14</v>
      </c>
      <c r="D10" s="11">
        <v>57.31</v>
      </c>
      <c r="E10" s="11">
        <v>7.3</v>
      </c>
      <c r="F10" s="11">
        <v>596</v>
      </c>
      <c r="G10" s="11">
        <v>579</v>
      </c>
      <c r="H10" s="11">
        <v>553</v>
      </c>
      <c r="I10" s="11">
        <v>583</v>
      </c>
      <c r="J10" s="116">
        <f t="shared" si="0"/>
        <v>577.75</v>
      </c>
      <c r="K10" s="117"/>
      <c r="M10" s="8">
        <v>5</v>
      </c>
      <c r="N10" s="114">
        <v>8</v>
      </c>
      <c r="O10" s="115"/>
      <c r="P10" s="2"/>
      <c r="R10" s="86" t="s">
        <v>592</v>
      </c>
      <c r="S10" s="88">
        <f>S7-S8</f>
        <v>374.25</v>
      </c>
    </row>
    <row r="11" spans="1:19" ht="15.75" thickBot="1" x14ac:dyDescent="0.3">
      <c r="A11" s="2"/>
      <c r="C11" s="9" t="s">
        <v>15</v>
      </c>
      <c r="D11" s="11"/>
      <c r="E11" s="11"/>
      <c r="F11" s="11">
        <v>415</v>
      </c>
      <c r="G11" s="69">
        <v>402</v>
      </c>
      <c r="H11" s="69">
        <v>391</v>
      </c>
      <c r="I11" s="69">
        <v>404</v>
      </c>
      <c r="J11" s="116">
        <f t="shared" si="0"/>
        <v>403</v>
      </c>
      <c r="K11" s="117"/>
      <c r="M11" s="13">
        <v>6</v>
      </c>
      <c r="N11" s="118">
        <v>7.1</v>
      </c>
      <c r="O11" s="119"/>
      <c r="P11" s="2"/>
      <c r="R11" s="89" t="s">
        <v>593</v>
      </c>
      <c r="S11" s="90">
        <f>S9/S6</f>
        <v>0.82180629827688645</v>
      </c>
    </row>
    <row r="12" spans="1:19" x14ac:dyDescent="0.25">
      <c r="A12" s="2"/>
      <c r="C12" s="9" t="s">
        <v>16</v>
      </c>
      <c r="D12" s="11"/>
      <c r="E12" s="11"/>
      <c r="F12" s="11">
        <v>247</v>
      </c>
      <c r="G12" s="69">
        <v>245</v>
      </c>
      <c r="H12" s="69">
        <v>248</v>
      </c>
      <c r="I12" s="69">
        <v>250</v>
      </c>
      <c r="J12" s="116">
        <f t="shared" si="0"/>
        <v>247.5</v>
      </c>
      <c r="K12" s="117"/>
      <c r="P12" s="2"/>
      <c r="R12" s="89" t="s">
        <v>594</v>
      </c>
      <c r="S12" s="91">
        <f>S10/S7</f>
        <v>0.59959946595460623</v>
      </c>
    </row>
    <row r="13" spans="1:19" ht="15.75" thickBot="1" x14ac:dyDescent="0.3">
      <c r="A13" s="2"/>
      <c r="C13" s="15" t="s">
        <v>17</v>
      </c>
      <c r="D13" s="16">
        <v>58.03</v>
      </c>
      <c r="E13" s="16">
        <v>6.4</v>
      </c>
      <c r="F13" s="16">
        <v>251</v>
      </c>
      <c r="G13" s="16">
        <v>248</v>
      </c>
      <c r="H13" s="16">
        <v>252</v>
      </c>
      <c r="I13" s="16">
        <v>254</v>
      </c>
      <c r="J13" s="120">
        <f t="shared" si="0"/>
        <v>251.25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6.69</v>
      </c>
      <c r="E16" s="11">
        <v>6.7</v>
      </c>
      <c r="F16" s="23">
        <v>629</v>
      </c>
      <c r="G16" s="17"/>
      <c r="H16" s="24" t="s">
        <v>22</v>
      </c>
      <c r="I16" s="132">
        <v>5.05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65.569999999999993</v>
      </c>
      <c r="E17" s="11"/>
      <c r="F17" s="23">
        <v>289</v>
      </c>
      <c r="G17" s="17"/>
      <c r="H17" s="28" t="s">
        <v>26</v>
      </c>
      <c r="I17" s="134">
        <v>4.93</v>
      </c>
      <c r="J17" s="134"/>
      <c r="K17" s="135"/>
      <c r="M17" s="29">
        <v>6.9</v>
      </c>
      <c r="N17" s="30">
        <v>137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64.98</v>
      </c>
      <c r="E19" s="11"/>
      <c r="F19" s="23">
        <v>285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71.91</v>
      </c>
      <c r="E20" s="11"/>
      <c r="F20" s="23">
        <v>286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75.73</v>
      </c>
      <c r="E21" s="11"/>
      <c r="F21" s="23">
        <v>1697</v>
      </c>
      <c r="G21" s="17"/>
      <c r="H21" s="122">
        <v>4</v>
      </c>
      <c r="I21" s="124">
        <v>591</v>
      </c>
      <c r="J21" s="124">
        <v>384</v>
      </c>
      <c r="K21" s="126">
        <f>((I21-J21)/I21)</f>
        <v>0.35025380710659898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74.41</v>
      </c>
      <c r="E22" s="11">
        <v>6.5</v>
      </c>
      <c r="F22" s="23">
        <v>480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468</v>
      </c>
      <c r="G23" s="17"/>
      <c r="H23" s="122">
        <v>5</v>
      </c>
      <c r="I23" s="124">
        <v>412</v>
      </c>
      <c r="J23" s="124">
        <v>202</v>
      </c>
      <c r="K23" s="126">
        <f>((I23-J23)/I23)</f>
        <v>0.50970873786407767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75.47</v>
      </c>
      <c r="E24" s="11">
        <v>6.2</v>
      </c>
      <c r="F24" s="23">
        <v>989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0.56787584143605085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976</v>
      </c>
      <c r="G25" s="17"/>
      <c r="M25" s="130" t="s">
        <v>44</v>
      </c>
      <c r="N25" s="131"/>
      <c r="O25" s="40">
        <f>(J10-J11)/J10</f>
        <v>0.30246646473388145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0.38585607940446648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-1.5151515151515152E-2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</v>
      </c>
      <c r="E28" s="36"/>
      <c r="F28" s="37"/>
      <c r="G28" s="49"/>
      <c r="H28" s="50" t="s">
        <v>120</v>
      </c>
      <c r="I28" s="36">
        <v>555</v>
      </c>
      <c r="J28" s="36">
        <v>279</v>
      </c>
      <c r="K28" s="37">
        <f>I28-J28</f>
        <v>276</v>
      </c>
      <c r="M28" s="141" t="s">
        <v>54</v>
      </c>
      <c r="N28" s="142"/>
      <c r="O28" s="51">
        <f>(J9-J13)/J9</f>
        <v>0.81207928197456991</v>
      </c>
      <c r="P28" s="2"/>
    </row>
    <row r="29" spans="1:16" ht="15.75" thickBot="1" x14ac:dyDescent="0.3">
      <c r="A29" s="2"/>
      <c r="B29" s="44"/>
      <c r="C29" s="48" t="s">
        <v>55</v>
      </c>
      <c r="D29" s="36">
        <v>73.150000000000006</v>
      </c>
      <c r="E29" s="36">
        <v>68.680000000000007</v>
      </c>
      <c r="F29" s="37">
        <v>93.89</v>
      </c>
      <c r="G29" s="52">
        <v>5.4</v>
      </c>
      <c r="H29" s="29" t="s">
        <v>26</v>
      </c>
      <c r="I29" s="38">
        <v>221</v>
      </c>
      <c r="J29" s="38">
        <v>148</v>
      </c>
      <c r="K29" s="37">
        <f>I29-J29</f>
        <v>73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78.900000000000006</v>
      </c>
      <c r="E30" s="36">
        <v>63.26</v>
      </c>
      <c r="F30" s="37">
        <v>80.180000000000007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76.849999999999994</v>
      </c>
      <c r="E31" s="36">
        <v>52.92</v>
      </c>
      <c r="F31" s="37">
        <v>68.86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52.45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366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367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368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369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370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2790</v>
      </c>
      <c r="G64" s="12"/>
      <c r="H64" s="12"/>
      <c r="I64" s="12"/>
      <c r="J64" s="116">
        <f>AVERAGE(F64:I64)</f>
        <v>2790</v>
      </c>
      <c r="K64" s="117"/>
      <c r="M64" s="8">
        <v>2</v>
      </c>
      <c r="N64" s="114">
        <v>9.5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765</v>
      </c>
      <c r="G65" s="12"/>
      <c r="H65" s="12"/>
      <c r="I65" s="12"/>
      <c r="J65" s="116">
        <f t="shared" ref="J65:J70" si="1">AVERAGE(F65:I65)</f>
        <v>765</v>
      </c>
      <c r="K65" s="117"/>
      <c r="M65" s="8">
        <v>3</v>
      </c>
      <c r="N65" s="114">
        <v>8.1999999999999993</v>
      </c>
      <c r="O65" s="115"/>
      <c r="P65" s="2"/>
    </row>
    <row r="66" spans="1:16" ht="15" customHeight="1" x14ac:dyDescent="0.25">
      <c r="A66" s="2"/>
      <c r="C66" s="9" t="s">
        <v>13</v>
      </c>
      <c r="D66" s="11">
        <v>62.95</v>
      </c>
      <c r="E66" s="11">
        <v>6</v>
      </c>
      <c r="F66" s="11">
        <v>1529</v>
      </c>
      <c r="G66" s="11">
        <v>1512</v>
      </c>
      <c r="H66" s="11">
        <v>1675</v>
      </c>
      <c r="I66" s="11">
        <v>1398</v>
      </c>
      <c r="J66" s="116">
        <f t="shared" si="1"/>
        <v>1528.5</v>
      </c>
      <c r="K66" s="117"/>
      <c r="M66" s="8">
        <v>4</v>
      </c>
      <c r="N66" s="114">
        <v>7.2</v>
      </c>
      <c r="O66" s="115"/>
      <c r="P66" s="2"/>
    </row>
    <row r="67" spans="1:16" ht="15" customHeight="1" x14ac:dyDescent="0.25">
      <c r="A67" s="2"/>
      <c r="C67" s="9" t="s">
        <v>14</v>
      </c>
      <c r="D67" s="11">
        <v>59.45</v>
      </c>
      <c r="E67" s="11">
        <v>7.4</v>
      </c>
      <c r="F67" s="11">
        <v>578</v>
      </c>
      <c r="G67" s="11">
        <v>559</v>
      </c>
      <c r="H67" s="11">
        <v>642</v>
      </c>
      <c r="I67" s="11">
        <v>691</v>
      </c>
      <c r="J67" s="116">
        <f t="shared" si="1"/>
        <v>617.5</v>
      </c>
      <c r="K67" s="117"/>
      <c r="M67" s="8">
        <v>5</v>
      </c>
      <c r="N67" s="114">
        <v>8.6999999999999993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402</v>
      </c>
      <c r="G68" s="69">
        <v>390</v>
      </c>
      <c r="H68" s="69">
        <v>430</v>
      </c>
      <c r="I68" s="69">
        <v>509</v>
      </c>
      <c r="J68" s="116">
        <f t="shared" si="1"/>
        <v>432.75</v>
      </c>
      <c r="K68" s="117"/>
      <c r="M68" s="13">
        <v>6</v>
      </c>
      <c r="N68" s="118">
        <v>7.6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220</v>
      </c>
      <c r="G69" s="69">
        <v>217</v>
      </c>
      <c r="H69" s="69">
        <v>237</v>
      </c>
      <c r="I69" s="69">
        <v>244</v>
      </c>
      <c r="J69" s="116">
        <f t="shared" si="1"/>
        <v>229.5</v>
      </c>
      <c r="K69" s="117"/>
      <c r="P69" s="2"/>
    </row>
    <row r="70" spans="1:16" ht="15.75" thickBot="1" x14ac:dyDescent="0.3">
      <c r="A70" s="2"/>
      <c r="C70" s="15" t="s">
        <v>17</v>
      </c>
      <c r="D70" s="16">
        <v>59.58</v>
      </c>
      <c r="E70" s="16">
        <v>7.1</v>
      </c>
      <c r="F70" s="16">
        <v>222</v>
      </c>
      <c r="G70" s="16">
        <v>219</v>
      </c>
      <c r="H70" s="16">
        <v>241</v>
      </c>
      <c r="I70" s="16">
        <v>261</v>
      </c>
      <c r="J70" s="120">
        <f t="shared" si="1"/>
        <v>235.75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7.3</v>
      </c>
      <c r="E73" s="11">
        <v>6.6</v>
      </c>
      <c r="F73" s="23">
        <v>1060</v>
      </c>
      <c r="G73" s="17"/>
      <c r="H73" s="24" t="s">
        <v>22</v>
      </c>
      <c r="I73" s="132">
        <v>5.27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66.53</v>
      </c>
      <c r="E74" s="11"/>
      <c r="F74" s="23">
        <v>239</v>
      </c>
      <c r="G74" s="17"/>
      <c r="H74" s="28" t="s">
        <v>26</v>
      </c>
      <c r="I74" s="134">
        <v>5.05</v>
      </c>
      <c r="J74" s="134"/>
      <c r="K74" s="135"/>
      <c r="M74" s="29">
        <v>7</v>
      </c>
      <c r="N74" s="30">
        <v>143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65.67</v>
      </c>
      <c r="E76" s="11"/>
      <c r="F76" s="23">
        <v>235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71.239999999999995</v>
      </c>
      <c r="E77" s="11"/>
      <c r="F77" s="23">
        <v>231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76.3</v>
      </c>
      <c r="E78" s="11"/>
      <c r="F78" s="23">
        <v>1789</v>
      </c>
      <c r="G78" s="17"/>
      <c r="H78" s="122">
        <v>11</v>
      </c>
      <c r="I78" s="124">
        <v>573</v>
      </c>
      <c r="J78" s="124">
        <v>367</v>
      </c>
      <c r="K78" s="126">
        <f>((I78-J78)/I78)</f>
        <v>0.35951134380453753</v>
      </c>
      <c r="M78" s="13">
        <v>2</v>
      </c>
      <c r="N78" s="38">
        <v>5.9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75.3</v>
      </c>
      <c r="E79" s="11">
        <v>6.6</v>
      </c>
      <c r="F79" s="23">
        <v>474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459</v>
      </c>
      <c r="G80" s="17"/>
      <c r="H80" s="122">
        <v>6</v>
      </c>
      <c r="I80" s="124">
        <v>422</v>
      </c>
      <c r="J80" s="124">
        <v>198</v>
      </c>
      <c r="K80" s="126">
        <f>((I80-J80)/I80)</f>
        <v>0.53080568720379151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76.150000000000006</v>
      </c>
      <c r="E81" s="11">
        <v>6.3</v>
      </c>
      <c r="F81" s="23">
        <v>979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0.59600915930650966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965</v>
      </c>
      <c r="G82" s="17"/>
      <c r="M82" s="130" t="s">
        <v>44</v>
      </c>
      <c r="N82" s="131"/>
      <c r="O82" s="40">
        <f>(J67-J68)/J67</f>
        <v>0.29919028340080972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0.46967071057192372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-2.7233115468409588E-2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91.25</v>
      </c>
      <c r="E85" s="36"/>
      <c r="F85" s="37"/>
      <c r="G85" s="49"/>
      <c r="H85" s="50" t="s">
        <v>120</v>
      </c>
      <c r="I85" s="36">
        <v>575</v>
      </c>
      <c r="J85" s="36">
        <v>297</v>
      </c>
      <c r="K85" s="37">
        <f>I85-J85</f>
        <v>278</v>
      </c>
      <c r="M85" s="141" t="s">
        <v>54</v>
      </c>
      <c r="N85" s="142"/>
      <c r="O85" s="51">
        <f>(J66-J70)/J66</f>
        <v>0.84576382073928691</v>
      </c>
      <c r="P85" s="2"/>
    </row>
    <row r="86" spans="1:16" ht="15.75" thickBot="1" x14ac:dyDescent="0.3">
      <c r="A86" s="2"/>
      <c r="B86" s="44"/>
      <c r="C86" s="48" t="s">
        <v>55</v>
      </c>
      <c r="D86" s="36">
        <v>72.7</v>
      </c>
      <c r="E86" s="36">
        <v>68.319999999999993</v>
      </c>
      <c r="F86" s="37">
        <v>93.98</v>
      </c>
      <c r="G86" s="52">
        <v>5.2</v>
      </c>
      <c r="H86" s="29" t="s">
        <v>26</v>
      </c>
      <c r="I86" s="38">
        <v>209</v>
      </c>
      <c r="J86" s="38">
        <v>150</v>
      </c>
      <c r="K86" s="37">
        <f>I86-J86</f>
        <v>59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78.150000000000006</v>
      </c>
      <c r="E87" s="36">
        <v>62.74</v>
      </c>
      <c r="F87" s="37">
        <v>80.28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77.099999999999994</v>
      </c>
      <c r="E88" s="36">
        <v>52.97</v>
      </c>
      <c r="F88" s="37">
        <v>68.7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52.75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371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372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373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374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375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376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/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2321</v>
      </c>
      <c r="G119" s="12"/>
      <c r="H119" s="12"/>
      <c r="I119" s="12"/>
      <c r="J119" s="116">
        <f>AVERAGE(F119:I119)</f>
        <v>2321</v>
      </c>
      <c r="K119" s="117"/>
      <c r="M119" s="8">
        <v>2</v>
      </c>
      <c r="N119" s="114">
        <v>8.4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751</v>
      </c>
      <c r="G120" s="12"/>
      <c r="H120" s="12"/>
      <c r="I120" s="12"/>
      <c r="J120" s="116">
        <f t="shared" ref="J120:J125" si="2">AVERAGE(F120:I120)</f>
        <v>751</v>
      </c>
      <c r="K120" s="117"/>
      <c r="M120" s="8">
        <v>3</v>
      </c>
      <c r="N120" s="114">
        <v>7.9</v>
      </c>
      <c r="O120" s="115"/>
      <c r="P120" s="2"/>
    </row>
    <row r="121" spans="1:16" x14ac:dyDescent="0.25">
      <c r="A121" s="2"/>
      <c r="C121" s="9" t="s">
        <v>13</v>
      </c>
      <c r="D121" s="11">
        <v>64.010000000000005</v>
      </c>
      <c r="E121" s="11">
        <v>6.3</v>
      </c>
      <c r="F121" s="11">
        <v>1391</v>
      </c>
      <c r="G121" s="11">
        <v>1384</v>
      </c>
      <c r="H121" s="11">
        <v>1372</v>
      </c>
      <c r="I121" s="11">
        <v>1221</v>
      </c>
      <c r="J121" s="116">
        <f t="shared" si="2"/>
        <v>1342</v>
      </c>
      <c r="K121" s="117"/>
      <c r="M121" s="8">
        <v>4</v>
      </c>
      <c r="N121" s="114">
        <v>7.8</v>
      </c>
      <c r="O121" s="115"/>
      <c r="P121" s="2"/>
    </row>
    <row r="122" spans="1:16" x14ac:dyDescent="0.25">
      <c r="A122" s="2"/>
      <c r="C122" s="9" t="s">
        <v>14</v>
      </c>
      <c r="D122" s="11">
        <v>59.27</v>
      </c>
      <c r="E122" s="11">
        <v>7.5</v>
      </c>
      <c r="F122" s="11">
        <v>687</v>
      </c>
      <c r="G122" s="11">
        <v>681</v>
      </c>
      <c r="H122" s="11">
        <v>675</v>
      </c>
      <c r="I122" s="11">
        <v>666</v>
      </c>
      <c r="J122" s="116">
        <f t="shared" si="2"/>
        <v>677.25</v>
      </c>
      <c r="K122" s="117"/>
      <c r="M122" s="8">
        <v>5</v>
      </c>
      <c r="N122" s="114">
        <v>8.1999999999999993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501</v>
      </c>
      <c r="G123" s="69">
        <v>495</v>
      </c>
      <c r="H123" s="69">
        <v>488</v>
      </c>
      <c r="I123" s="69">
        <v>479</v>
      </c>
      <c r="J123" s="116">
        <f t="shared" si="2"/>
        <v>490.75</v>
      </c>
      <c r="K123" s="117"/>
      <c r="M123" s="13">
        <v>6</v>
      </c>
      <c r="N123" s="118">
        <v>7.7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247</v>
      </c>
      <c r="G124" s="69">
        <v>266</v>
      </c>
      <c r="H124" s="69">
        <v>244</v>
      </c>
      <c r="I124" s="69">
        <v>233</v>
      </c>
      <c r="J124" s="116">
        <f t="shared" si="2"/>
        <v>247.5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59.21</v>
      </c>
      <c r="E125" s="16">
        <v>7</v>
      </c>
      <c r="F125" s="16">
        <v>269</v>
      </c>
      <c r="G125" s="16">
        <v>279</v>
      </c>
      <c r="H125" s="16">
        <v>262</v>
      </c>
      <c r="I125" s="16">
        <v>241</v>
      </c>
      <c r="J125" s="120">
        <f t="shared" si="2"/>
        <v>262.75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8.4700000000000006</v>
      </c>
      <c r="E128" s="11">
        <v>6.5</v>
      </c>
      <c r="F128" s="23">
        <v>1392</v>
      </c>
      <c r="G128" s="17"/>
      <c r="H128" s="24" t="s">
        <v>22</v>
      </c>
      <c r="I128" s="132">
        <v>5.27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66.69</v>
      </c>
      <c r="E129" s="11"/>
      <c r="F129" s="23">
        <v>267</v>
      </c>
      <c r="G129" s="17"/>
      <c r="H129" s="28" t="s">
        <v>26</v>
      </c>
      <c r="I129" s="134">
        <v>4.82</v>
      </c>
      <c r="J129" s="134"/>
      <c r="K129" s="135"/>
      <c r="M129" s="29">
        <v>6.8</v>
      </c>
      <c r="N129" s="30">
        <v>136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63.31</v>
      </c>
      <c r="E131" s="11"/>
      <c r="F131" s="23">
        <v>233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72.77</v>
      </c>
      <c r="E132" s="11"/>
      <c r="F132" s="23">
        <v>246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5.0999999999999996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75.56</v>
      </c>
      <c r="E133" s="11"/>
      <c r="F133" s="23">
        <v>1893</v>
      </c>
      <c r="G133" s="17"/>
      <c r="H133" s="122">
        <v>1</v>
      </c>
      <c r="I133" s="124">
        <v>739</v>
      </c>
      <c r="J133" s="124">
        <v>591</v>
      </c>
      <c r="K133" s="126">
        <f>((I133-J133)/I133)</f>
        <v>0.20027063599458728</v>
      </c>
      <c r="M133" s="13">
        <v>2</v>
      </c>
      <c r="N133" s="38">
        <v>5.3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75.489999999999995</v>
      </c>
      <c r="E134" s="11">
        <v>6.3</v>
      </c>
      <c r="F134" s="23">
        <v>559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550</v>
      </c>
      <c r="G135" s="17"/>
      <c r="H135" s="122">
        <v>7</v>
      </c>
      <c r="I135" s="124">
        <v>597</v>
      </c>
      <c r="J135" s="124">
        <v>202</v>
      </c>
      <c r="K135" s="126">
        <f>((I135-J135)/I135)</f>
        <v>0.66164154103852602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78.790000000000006</v>
      </c>
      <c r="E136" s="11">
        <v>6.1</v>
      </c>
      <c r="F136" s="23">
        <v>991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0.49534277198211624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977</v>
      </c>
      <c r="G137" s="17"/>
      <c r="M137" s="130" t="s">
        <v>44</v>
      </c>
      <c r="N137" s="131"/>
      <c r="O137" s="40">
        <f>(J122-J123)/J122</f>
        <v>0.27537836840162422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0.49566989302088638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-6.1616161616161617E-2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90.97</v>
      </c>
      <c r="E140" s="36"/>
      <c r="F140" s="37"/>
      <c r="G140" s="49"/>
      <c r="H140" s="50" t="s">
        <v>22</v>
      </c>
      <c r="I140" s="36">
        <v>877</v>
      </c>
      <c r="J140" s="36">
        <v>800</v>
      </c>
      <c r="K140" s="37">
        <f>I140-J140</f>
        <v>77</v>
      </c>
      <c r="M140" s="141" t="s">
        <v>54</v>
      </c>
      <c r="N140" s="142"/>
      <c r="O140" s="51">
        <f>(J121-J125)/J121</f>
        <v>0.80421013412816689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73.349999999999994</v>
      </c>
      <c r="E141" s="36">
        <v>68.66</v>
      </c>
      <c r="F141" s="37">
        <v>93.61</v>
      </c>
      <c r="G141" s="52">
        <v>5.4</v>
      </c>
      <c r="H141" s="29" t="s">
        <v>26</v>
      </c>
      <c r="I141" s="38">
        <v>302</v>
      </c>
      <c r="J141" s="38">
        <v>288</v>
      </c>
      <c r="K141" s="37">
        <f>I141-J141</f>
        <v>14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79.349999999999994</v>
      </c>
      <c r="E142" s="36">
        <v>64.38</v>
      </c>
      <c r="F142" s="37">
        <v>81.14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74.05</v>
      </c>
      <c r="E143" s="36">
        <v>51.02</v>
      </c>
      <c r="F143" s="37">
        <v>68.91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56.07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91.21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377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381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382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380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379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AC04-C8BD-46F5-AA62-B35E870CB378}">
  <sheetPr codeName="Sheet34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1168.1666666666667</v>
      </c>
    </row>
    <row r="7" spans="1:19" x14ac:dyDescent="0.25">
      <c r="A7" s="2"/>
      <c r="C7" s="9" t="s">
        <v>11</v>
      </c>
      <c r="D7" s="10"/>
      <c r="E7" s="10"/>
      <c r="F7" s="11">
        <v>1789</v>
      </c>
      <c r="G7" s="12"/>
      <c r="H7" s="12"/>
      <c r="I7" s="12"/>
      <c r="J7" s="116">
        <f>AVERAGE(F7:I7)</f>
        <v>1789</v>
      </c>
      <c r="K7" s="117"/>
      <c r="M7" s="8">
        <v>2</v>
      </c>
      <c r="N7" s="114">
        <v>8.3000000000000007</v>
      </c>
      <c r="O7" s="115"/>
      <c r="P7" s="2"/>
      <c r="R7" s="60" t="s">
        <v>22</v>
      </c>
      <c r="S7" s="84">
        <f>AVERAGE(J10,J67,J122)</f>
        <v>595.08333333333337</v>
      </c>
    </row>
    <row r="8" spans="1:19" x14ac:dyDescent="0.25">
      <c r="A8" s="2"/>
      <c r="C8" s="9" t="s">
        <v>12</v>
      </c>
      <c r="D8" s="10"/>
      <c r="E8" s="10"/>
      <c r="F8" s="11">
        <v>690</v>
      </c>
      <c r="G8" s="12"/>
      <c r="H8" s="12"/>
      <c r="I8" s="12"/>
      <c r="J8" s="116">
        <f t="shared" ref="J8:J13" si="0">AVERAGE(F8:I8)</f>
        <v>690</v>
      </c>
      <c r="K8" s="117"/>
      <c r="M8" s="8">
        <v>3</v>
      </c>
      <c r="N8" s="114">
        <v>7.9</v>
      </c>
      <c r="O8" s="115"/>
      <c r="P8" s="2"/>
      <c r="R8" s="60" t="s">
        <v>26</v>
      </c>
      <c r="S8" s="85">
        <f>AVERAGE(J13,J70,J125)</f>
        <v>239.66666666666666</v>
      </c>
    </row>
    <row r="9" spans="1:19" x14ac:dyDescent="0.25">
      <c r="A9" s="2"/>
      <c r="C9" s="9" t="s">
        <v>13</v>
      </c>
      <c r="D9" s="11">
        <v>63.27</v>
      </c>
      <c r="E9" s="11">
        <v>6</v>
      </c>
      <c r="F9" s="11">
        <v>1324</v>
      </c>
      <c r="G9" s="11">
        <v>1341</v>
      </c>
      <c r="H9" s="11">
        <v>1149</v>
      </c>
      <c r="I9" s="11">
        <v>1130</v>
      </c>
      <c r="J9" s="116">
        <f t="shared" si="0"/>
        <v>1236</v>
      </c>
      <c r="K9" s="117"/>
      <c r="M9" s="8">
        <v>4</v>
      </c>
      <c r="N9" s="114">
        <v>7.5</v>
      </c>
      <c r="O9" s="115"/>
      <c r="P9" s="2"/>
      <c r="R9" s="86" t="s">
        <v>591</v>
      </c>
      <c r="S9" s="87">
        <f>S6-S8</f>
        <v>928.50000000000011</v>
      </c>
    </row>
    <row r="10" spans="1:19" x14ac:dyDescent="0.25">
      <c r="A10" s="2"/>
      <c r="C10" s="9" t="s">
        <v>14</v>
      </c>
      <c r="D10" s="11">
        <v>59.13</v>
      </c>
      <c r="E10" s="11">
        <v>7.8</v>
      </c>
      <c r="F10" s="11">
        <v>614</v>
      </c>
      <c r="G10" s="11">
        <v>630</v>
      </c>
      <c r="H10" s="11">
        <v>565</v>
      </c>
      <c r="I10" s="11">
        <v>551</v>
      </c>
      <c r="J10" s="116">
        <f t="shared" si="0"/>
        <v>590</v>
      </c>
      <c r="K10" s="117"/>
      <c r="M10" s="8">
        <v>5</v>
      </c>
      <c r="N10" s="114">
        <v>8.1999999999999993</v>
      </c>
      <c r="O10" s="115"/>
      <c r="P10" s="2"/>
      <c r="R10" s="86" t="s">
        <v>592</v>
      </c>
      <c r="S10" s="88">
        <f>S7-S8</f>
        <v>355.41666666666674</v>
      </c>
    </row>
    <row r="11" spans="1:19" ht="15.75" thickBot="1" x14ac:dyDescent="0.3">
      <c r="A11" s="2"/>
      <c r="C11" s="9" t="s">
        <v>15</v>
      </c>
      <c r="D11" s="11"/>
      <c r="E11" s="11"/>
      <c r="F11" s="11">
        <v>476</v>
      </c>
      <c r="G11" s="69">
        <v>459</v>
      </c>
      <c r="H11" s="69">
        <v>397</v>
      </c>
      <c r="I11" s="69">
        <v>383</v>
      </c>
      <c r="J11" s="116">
        <f t="shared" si="0"/>
        <v>428.75</v>
      </c>
      <c r="K11" s="117"/>
      <c r="M11" s="13">
        <v>6</v>
      </c>
      <c r="N11" s="118">
        <v>7.6</v>
      </c>
      <c r="O11" s="119"/>
      <c r="P11" s="2"/>
      <c r="R11" s="89" t="s">
        <v>593</v>
      </c>
      <c r="S11" s="90">
        <f>S9/S6</f>
        <v>0.79483521187045236</v>
      </c>
    </row>
    <row r="12" spans="1:19" x14ac:dyDescent="0.25">
      <c r="A12" s="2"/>
      <c r="C12" s="9" t="s">
        <v>16</v>
      </c>
      <c r="D12" s="11"/>
      <c r="E12" s="11"/>
      <c r="F12" s="11">
        <v>246</v>
      </c>
      <c r="G12" s="69">
        <v>243</v>
      </c>
      <c r="H12" s="69">
        <v>234</v>
      </c>
      <c r="I12" s="69">
        <v>232</v>
      </c>
      <c r="J12" s="116">
        <f t="shared" si="0"/>
        <v>238.75</v>
      </c>
      <c r="K12" s="117"/>
      <c r="P12" s="2"/>
      <c r="R12" s="89" t="s">
        <v>594</v>
      </c>
      <c r="S12" s="91">
        <f>S10/S7</f>
        <v>0.59725528637445746</v>
      </c>
    </row>
    <row r="13" spans="1:19" ht="15.75" thickBot="1" x14ac:dyDescent="0.3">
      <c r="A13" s="2"/>
      <c r="C13" s="15" t="s">
        <v>17</v>
      </c>
      <c r="D13" s="16">
        <v>60.29</v>
      </c>
      <c r="E13" s="16">
        <v>6.4</v>
      </c>
      <c r="F13" s="16">
        <v>251</v>
      </c>
      <c r="G13" s="16">
        <v>249</v>
      </c>
      <c r="H13" s="16">
        <v>239</v>
      </c>
      <c r="I13" s="16">
        <v>235</v>
      </c>
      <c r="J13" s="120">
        <f t="shared" si="0"/>
        <v>243.5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11.29</v>
      </c>
      <c r="E16" s="11">
        <v>6.1</v>
      </c>
      <c r="F16" s="23">
        <v>1198</v>
      </c>
      <c r="G16" s="17"/>
      <c r="H16" s="24" t="s">
        <v>22</v>
      </c>
      <c r="I16" s="132">
        <v>5.38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64.959999999999994</v>
      </c>
      <c r="E17" s="11"/>
      <c r="F17" s="23">
        <v>238</v>
      </c>
      <c r="G17" s="17"/>
      <c r="H17" s="28" t="s">
        <v>26</v>
      </c>
      <c r="I17" s="134">
        <v>5.16</v>
      </c>
      <c r="J17" s="134"/>
      <c r="K17" s="135"/>
      <c r="M17" s="29">
        <v>6.8</v>
      </c>
      <c r="N17" s="30">
        <v>105</v>
      </c>
      <c r="O17" s="31">
        <v>0.02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66.180000000000007</v>
      </c>
      <c r="E19" s="11"/>
      <c r="F19" s="23">
        <v>234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70.53</v>
      </c>
      <c r="E20" s="11"/>
      <c r="F20" s="23">
        <v>235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4.5</v>
      </c>
      <c r="O20" s="37">
        <v>400</v>
      </c>
      <c r="P20" s="2"/>
    </row>
    <row r="21" spans="1:16" ht="15.75" thickBot="1" x14ac:dyDescent="0.3">
      <c r="A21" s="2"/>
      <c r="C21" s="22" t="s">
        <v>37</v>
      </c>
      <c r="D21" s="11">
        <v>76.150000000000006</v>
      </c>
      <c r="E21" s="11"/>
      <c r="F21" s="23">
        <v>1979</v>
      </c>
      <c r="G21" s="17"/>
      <c r="H21" s="122">
        <v>2</v>
      </c>
      <c r="I21" s="124">
        <v>610</v>
      </c>
      <c r="J21" s="124">
        <v>409</v>
      </c>
      <c r="K21" s="126">
        <f>((I21-J21)/I21)</f>
        <v>0.32950819672131149</v>
      </c>
      <c r="M21" s="13">
        <v>2</v>
      </c>
      <c r="N21" s="38">
        <v>4.5999999999999996</v>
      </c>
      <c r="O21" s="39">
        <v>400</v>
      </c>
      <c r="P21" s="2"/>
    </row>
    <row r="22" spans="1:16" ht="15.75" customHeight="1" thickBot="1" x14ac:dyDescent="0.3">
      <c r="A22" s="2"/>
      <c r="C22" s="22" t="s">
        <v>38</v>
      </c>
      <c r="D22" s="11">
        <v>75.69</v>
      </c>
      <c r="E22" s="11">
        <v>6.5</v>
      </c>
      <c r="F22" s="23">
        <v>545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530</v>
      </c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77.45</v>
      </c>
      <c r="E24" s="11">
        <v>6.2</v>
      </c>
      <c r="F24" s="23">
        <v>985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0.52265372168284785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971</v>
      </c>
      <c r="G25" s="17"/>
      <c r="M25" s="130" t="s">
        <v>44</v>
      </c>
      <c r="N25" s="131"/>
      <c r="O25" s="40">
        <f>(J10-J11)/J10</f>
        <v>0.27330508474576271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0.44314868804664725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-1.9895287958115182E-2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91.35</v>
      </c>
      <c r="E28" s="36"/>
      <c r="F28" s="37"/>
      <c r="G28" s="49"/>
      <c r="H28" s="50" t="s">
        <v>120</v>
      </c>
      <c r="I28" s="36">
        <v>362</v>
      </c>
      <c r="J28" s="36">
        <v>289</v>
      </c>
      <c r="K28" s="37">
        <f>I28-J28</f>
        <v>73</v>
      </c>
      <c r="M28" s="141" t="s">
        <v>54</v>
      </c>
      <c r="N28" s="142"/>
      <c r="O28" s="51">
        <f>(J9-J13)/J9</f>
        <v>0.80299352750809061</v>
      </c>
      <c r="P28" s="2"/>
    </row>
    <row r="29" spans="1:16" ht="15.75" thickBot="1" x14ac:dyDescent="0.3">
      <c r="A29" s="2"/>
      <c r="B29" s="44"/>
      <c r="C29" s="48" t="s">
        <v>55</v>
      </c>
      <c r="D29" s="36">
        <v>72.849999999999994</v>
      </c>
      <c r="E29" s="36">
        <v>68.33</v>
      </c>
      <c r="F29" s="37">
        <v>93.8</v>
      </c>
      <c r="G29" s="52">
        <v>5.0999999999999996</v>
      </c>
      <c r="H29" s="29" t="s">
        <v>26</v>
      </c>
      <c r="I29" s="38">
        <v>196</v>
      </c>
      <c r="J29" s="38">
        <v>149</v>
      </c>
      <c r="K29" s="37">
        <f>I29-J29</f>
        <v>47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78.900000000000006</v>
      </c>
      <c r="E30" s="36">
        <v>64.150000000000006</v>
      </c>
      <c r="F30" s="37">
        <v>81.31</v>
      </c>
      <c r="P30" s="2"/>
    </row>
    <row r="31" spans="1:16" ht="15" customHeight="1" x14ac:dyDescent="0.25">
      <c r="A31" s="2"/>
      <c r="B31" s="44"/>
      <c r="C31" s="48" t="s">
        <v>57</v>
      </c>
      <c r="D31" s="36">
        <v>75.95</v>
      </c>
      <c r="E31" s="36">
        <v>52.45</v>
      </c>
      <c r="F31" s="37">
        <v>69.06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52.65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378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383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386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384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385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1719</v>
      </c>
      <c r="G64" s="12"/>
      <c r="H64" s="12"/>
      <c r="I64" s="12"/>
      <c r="J64" s="116">
        <f>AVERAGE(F64:I64)</f>
        <v>1719</v>
      </c>
      <c r="K64" s="117"/>
      <c r="M64" s="8">
        <v>2</v>
      </c>
      <c r="N64" s="114">
        <v>8.8000000000000007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677</v>
      </c>
      <c r="G65" s="12"/>
      <c r="H65" s="12"/>
      <c r="I65" s="12"/>
      <c r="J65" s="116">
        <f t="shared" ref="J65:J70" si="1">AVERAGE(F65:I65)</f>
        <v>677</v>
      </c>
      <c r="K65" s="117"/>
      <c r="M65" s="8">
        <v>3</v>
      </c>
      <c r="N65" s="114">
        <v>7.9</v>
      </c>
      <c r="O65" s="115"/>
      <c r="P65" s="2"/>
    </row>
    <row r="66" spans="1:16" ht="15" customHeight="1" x14ac:dyDescent="0.25">
      <c r="A66" s="2"/>
      <c r="C66" s="9" t="s">
        <v>13</v>
      </c>
      <c r="D66" s="11">
        <v>62.61</v>
      </c>
      <c r="E66" s="11">
        <v>5.8</v>
      </c>
      <c r="F66" s="11">
        <v>1166</v>
      </c>
      <c r="G66" s="11">
        <v>1178</v>
      </c>
      <c r="H66" s="11">
        <v>1189</v>
      </c>
      <c r="I66" s="11">
        <v>1168</v>
      </c>
      <c r="J66" s="116">
        <f t="shared" si="1"/>
        <v>1175.25</v>
      </c>
      <c r="K66" s="117"/>
      <c r="M66" s="8">
        <v>4</v>
      </c>
      <c r="N66" s="114">
        <v>8.1</v>
      </c>
      <c r="O66" s="115"/>
      <c r="P66" s="2"/>
    </row>
    <row r="67" spans="1:16" ht="15" customHeight="1" x14ac:dyDescent="0.25">
      <c r="A67" s="2"/>
      <c r="C67" s="9" t="s">
        <v>14</v>
      </c>
      <c r="D67" s="11">
        <v>59.07</v>
      </c>
      <c r="E67" s="11">
        <v>7.8</v>
      </c>
      <c r="F67" s="11">
        <v>598</v>
      </c>
      <c r="G67" s="11">
        <v>602</v>
      </c>
      <c r="H67" s="11">
        <v>631</v>
      </c>
      <c r="I67" s="11">
        <v>624</v>
      </c>
      <c r="J67" s="116">
        <f t="shared" si="1"/>
        <v>613.75</v>
      </c>
      <c r="K67" s="117"/>
      <c r="M67" s="8">
        <v>5</v>
      </c>
      <c r="N67" s="114">
        <v>8.6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429</v>
      </c>
      <c r="G68" s="69">
        <v>427</v>
      </c>
      <c r="H68" s="69">
        <v>437</v>
      </c>
      <c r="I68" s="69">
        <v>428</v>
      </c>
      <c r="J68" s="116">
        <f t="shared" si="1"/>
        <v>430.25</v>
      </c>
      <c r="K68" s="117"/>
      <c r="M68" s="13">
        <v>6</v>
      </c>
      <c r="N68" s="118">
        <v>7.8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247</v>
      </c>
      <c r="G69" s="69">
        <v>244</v>
      </c>
      <c r="H69" s="69">
        <v>240</v>
      </c>
      <c r="I69" s="69">
        <v>241</v>
      </c>
      <c r="J69" s="116">
        <f t="shared" si="1"/>
        <v>243</v>
      </c>
      <c r="K69" s="117"/>
      <c r="P69" s="2"/>
    </row>
    <row r="70" spans="1:16" ht="15.75" thickBot="1" x14ac:dyDescent="0.3">
      <c r="A70" s="2"/>
      <c r="C70" s="15" t="s">
        <v>17</v>
      </c>
      <c r="D70" s="16">
        <v>59.24</v>
      </c>
      <c r="E70" s="16">
        <v>7.2</v>
      </c>
      <c r="F70" s="16">
        <v>241</v>
      </c>
      <c r="G70" s="16">
        <v>252</v>
      </c>
      <c r="H70" s="16">
        <v>257</v>
      </c>
      <c r="I70" s="16">
        <v>254</v>
      </c>
      <c r="J70" s="120">
        <f t="shared" si="1"/>
        <v>251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9.08</v>
      </c>
      <c r="E73" s="11">
        <v>5.6</v>
      </c>
      <c r="F73" s="23">
        <v>1355</v>
      </c>
      <c r="G73" s="17"/>
      <c r="H73" s="24" t="s">
        <v>22</v>
      </c>
      <c r="I73" s="132">
        <v>5.49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65.069999999999993</v>
      </c>
      <c r="E74" s="11"/>
      <c r="F74" s="23">
        <v>238</v>
      </c>
      <c r="G74" s="17"/>
      <c r="H74" s="28" t="s">
        <v>26</v>
      </c>
      <c r="I74" s="134">
        <v>5.15</v>
      </c>
      <c r="J74" s="134"/>
      <c r="K74" s="135"/>
      <c r="M74" s="29">
        <v>6.8</v>
      </c>
      <c r="N74" s="30">
        <v>119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63.22</v>
      </c>
      <c r="E76" s="11"/>
      <c r="F76" s="23">
        <v>222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69.11</v>
      </c>
      <c r="E77" s="11"/>
      <c r="F77" s="23">
        <v>231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5.4</v>
      </c>
      <c r="O77" s="37">
        <v>400</v>
      </c>
      <c r="P77" s="2"/>
    </row>
    <row r="78" spans="1:16" ht="15.75" thickBot="1" x14ac:dyDescent="0.3">
      <c r="A78" s="2"/>
      <c r="C78" s="22" t="s">
        <v>37</v>
      </c>
      <c r="D78" s="11">
        <v>74.56</v>
      </c>
      <c r="E78" s="11"/>
      <c r="F78" s="23">
        <v>1774</v>
      </c>
      <c r="G78" s="17"/>
      <c r="H78" s="122">
        <v>8</v>
      </c>
      <c r="I78" s="124">
        <v>402</v>
      </c>
      <c r="J78" s="124">
        <v>265</v>
      </c>
      <c r="K78" s="126">
        <f>((I78-J78)/I78)</f>
        <v>0.34079601990049752</v>
      </c>
      <c r="M78" s="13">
        <v>2</v>
      </c>
      <c r="N78" s="38">
        <v>5.0999999999999996</v>
      </c>
      <c r="O78" s="39">
        <v>350</v>
      </c>
      <c r="P78" s="2"/>
    </row>
    <row r="79" spans="1:16" ht="15.75" thickBot="1" x14ac:dyDescent="0.3">
      <c r="A79" s="2"/>
      <c r="C79" s="22" t="s">
        <v>38</v>
      </c>
      <c r="D79" s="11">
        <v>75.88</v>
      </c>
      <c r="E79" s="11">
        <v>6.4</v>
      </c>
      <c r="F79" s="23">
        <v>591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581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77.349999999999994</v>
      </c>
      <c r="E81" s="11">
        <v>6.2</v>
      </c>
      <c r="F81" s="23">
        <v>996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0.47777068708785364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982</v>
      </c>
      <c r="G82" s="17"/>
      <c r="M82" s="130" t="s">
        <v>44</v>
      </c>
      <c r="N82" s="131"/>
      <c r="O82" s="40">
        <f>(J67-J68)/J67</f>
        <v>0.29898167006109977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0.43521208599651368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-3.292181069958848E-2</v>
      </c>
      <c r="P84" s="2"/>
    </row>
    <row r="85" spans="1:16" ht="15.75" thickBot="1" x14ac:dyDescent="0.3">
      <c r="A85" s="2"/>
      <c r="B85" s="44"/>
      <c r="C85" s="48" t="s">
        <v>53</v>
      </c>
      <c r="D85" s="36">
        <v>90.78</v>
      </c>
      <c r="E85" s="36"/>
      <c r="F85" s="37"/>
      <c r="G85" s="49"/>
      <c r="H85" s="50" t="s">
        <v>22</v>
      </c>
      <c r="I85" s="36">
        <v>808</v>
      </c>
      <c r="J85" s="36">
        <v>719</v>
      </c>
      <c r="K85" s="37">
        <f>I85-J85</f>
        <v>89</v>
      </c>
      <c r="M85" s="141" t="s">
        <v>54</v>
      </c>
      <c r="N85" s="142"/>
      <c r="O85" s="51">
        <f>(J66-J70)/J66</f>
        <v>0.78642841948521591</v>
      </c>
      <c r="P85" s="2"/>
    </row>
    <row r="86" spans="1:16" ht="15.75" thickBot="1" x14ac:dyDescent="0.3">
      <c r="A86" s="2"/>
      <c r="B86" s="44"/>
      <c r="C86" s="48" t="s">
        <v>55</v>
      </c>
      <c r="D86" s="36">
        <v>73.05</v>
      </c>
      <c r="E86" s="36">
        <v>68.06</v>
      </c>
      <c r="F86" s="37">
        <v>93.18</v>
      </c>
      <c r="G86" s="52">
        <v>5.4</v>
      </c>
      <c r="H86" s="29" t="s">
        <v>26</v>
      </c>
      <c r="I86" s="38">
        <v>288</v>
      </c>
      <c r="J86" s="38">
        <v>263</v>
      </c>
      <c r="K86" s="37">
        <f>I86-J86</f>
        <v>25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80.150000000000006</v>
      </c>
      <c r="E87" s="36">
        <v>65.16</v>
      </c>
      <c r="F87" s="37">
        <v>81.31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75.650000000000006</v>
      </c>
      <c r="E88" s="36">
        <v>52.17</v>
      </c>
      <c r="F88" s="37">
        <v>68.97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57.07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91.21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387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388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389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390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391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1692</v>
      </c>
      <c r="G119" s="12"/>
      <c r="H119" s="12"/>
      <c r="I119" s="12"/>
      <c r="J119" s="116">
        <f>AVERAGE(F119:I119)</f>
        <v>1692</v>
      </c>
      <c r="K119" s="117"/>
      <c r="M119" s="8">
        <v>2</v>
      </c>
      <c r="N119" s="114">
        <v>8.6999999999999993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666</v>
      </c>
      <c r="G120" s="12"/>
      <c r="H120" s="12"/>
      <c r="I120" s="12"/>
      <c r="J120" s="116">
        <f t="shared" ref="J120:J125" si="2">AVERAGE(F120:I120)</f>
        <v>666</v>
      </c>
      <c r="K120" s="117"/>
      <c r="M120" s="8">
        <v>3</v>
      </c>
      <c r="N120" s="114">
        <v>8</v>
      </c>
      <c r="O120" s="115"/>
      <c r="P120" s="2"/>
    </row>
    <row r="121" spans="1:16" x14ac:dyDescent="0.25">
      <c r="A121" s="2"/>
      <c r="C121" s="9" t="s">
        <v>13</v>
      </c>
      <c r="D121" s="11">
        <v>62.91</v>
      </c>
      <c r="E121" s="11">
        <v>6</v>
      </c>
      <c r="F121" s="11">
        <v>1119</v>
      </c>
      <c r="G121" s="11">
        <v>1092</v>
      </c>
      <c r="H121" s="11">
        <v>1088</v>
      </c>
      <c r="I121" s="11">
        <v>1074</v>
      </c>
      <c r="J121" s="116">
        <f t="shared" si="2"/>
        <v>1093.25</v>
      </c>
      <c r="K121" s="117"/>
      <c r="M121" s="8">
        <v>4</v>
      </c>
      <c r="N121" s="114">
        <v>8</v>
      </c>
      <c r="O121" s="115"/>
      <c r="P121" s="2"/>
    </row>
    <row r="122" spans="1:16" x14ac:dyDescent="0.25">
      <c r="A122" s="2"/>
      <c r="C122" s="9" t="s">
        <v>14</v>
      </c>
      <c r="D122" s="11">
        <v>58.52</v>
      </c>
      <c r="E122" s="11">
        <v>7.7</v>
      </c>
      <c r="F122" s="11">
        <v>601</v>
      </c>
      <c r="G122" s="11">
        <v>591</v>
      </c>
      <c r="H122" s="11">
        <v>584</v>
      </c>
      <c r="I122" s="11">
        <v>550</v>
      </c>
      <c r="J122" s="116">
        <f t="shared" si="2"/>
        <v>581.5</v>
      </c>
      <c r="K122" s="117"/>
      <c r="M122" s="8">
        <v>5</v>
      </c>
      <c r="N122" s="114">
        <v>8.6999999999999993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419</v>
      </c>
      <c r="G123" s="69">
        <v>424</v>
      </c>
      <c r="H123" s="69">
        <v>418</v>
      </c>
      <c r="I123" s="69">
        <v>396</v>
      </c>
      <c r="J123" s="116">
        <f t="shared" si="2"/>
        <v>414.25</v>
      </c>
      <c r="K123" s="117"/>
      <c r="M123" s="13">
        <v>6</v>
      </c>
      <c r="N123" s="118">
        <v>7.6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230</v>
      </c>
      <c r="G124" s="69">
        <v>220</v>
      </c>
      <c r="H124" s="69">
        <v>209</v>
      </c>
      <c r="I124" s="69">
        <v>177</v>
      </c>
      <c r="J124" s="116">
        <f t="shared" si="2"/>
        <v>209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58.09</v>
      </c>
      <c r="E125" s="16">
        <v>7</v>
      </c>
      <c r="F125" s="16">
        <v>249</v>
      </c>
      <c r="G125" s="16">
        <v>239</v>
      </c>
      <c r="H125" s="16">
        <v>228</v>
      </c>
      <c r="I125" s="16">
        <v>182</v>
      </c>
      <c r="J125" s="120">
        <f t="shared" si="2"/>
        <v>224.5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11.41</v>
      </c>
      <c r="E128" s="11">
        <v>5.8</v>
      </c>
      <c r="F128" s="23">
        <v>1359</v>
      </c>
      <c r="G128" s="17"/>
      <c r="H128" s="24" t="s">
        <v>22</v>
      </c>
      <c r="I128" s="132">
        <v>5.15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66.77</v>
      </c>
      <c r="E129" s="11"/>
      <c r="F129" s="23">
        <v>222</v>
      </c>
      <c r="G129" s="17"/>
      <c r="H129" s="28" t="s">
        <v>26</v>
      </c>
      <c r="I129" s="134">
        <v>4.82</v>
      </c>
      <c r="J129" s="134"/>
      <c r="K129" s="135"/>
      <c r="M129" s="29">
        <v>6.9</v>
      </c>
      <c r="N129" s="30">
        <v>114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63.39</v>
      </c>
      <c r="E131" s="11"/>
      <c r="F131" s="23">
        <v>247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72.010000000000005</v>
      </c>
      <c r="E132" s="11"/>
      <c r="F132" s="23">
        <v>237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350</v>
      </c>
      <c r="P132" s="2"/>
    </row>
    <row r="133" spans="1:16" ht="15.75" thickBot="1" x14ac:dyDescent="0.3">
      <c r="A133" s="2"/>
      <c r="C133" s="22" t="s">
        <v>37</v>
      </c>
      <c r="D133" s="11">
        <v>77.17</v>
      </c>
      <c r="E133" s="11"/>
      <c r="F133" s="23">
        <v>1844</v>
      </c>
      <c r="G133" s="17"/>
      <c r="H133" s="122">
        <v>9</v>
      </c>
      <c r="I133" s="124">
        <v>477</v>
      </c>
      <c r="J133" s="124">
        <v>176</v>
      </c>
      <c r="K133" s="126">
        <f>((I133-J133)/I133)</f>
        <v>0.63102725366876311</v>
      </c>
      <c r="M133" s="13">
        <v>2</v>
      </c>
      <c r="N133" s="38">
        <v>5.3</v>
      </c>
      <c r="O133" s="39">
        <v>350</v>
      </c>
      <c r="P133" s="2"/>
    </row>
    <row r="134" spans="1:16" ht="15.75" thickBot="1" x14ac:dyDescent="0.3">
      <c r="A134" s="2"/>
      <c r="C134" s="22" t="s">
        <v>38</v>
      </c>
      <c r="D134" s="11">
        <v>75.05</v>
      </c>
      <c r="E134" s="11">
        <v>6</v>
      </c>
      <c r="F134" s="23">
        <v>586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569</v>
      </c>
      <c r="G135" s="17"/>
      <c r="H135" s="122">
        <v>12</v>
      </c>
      <c r="I135" s="124">
        <v>282</v>
      </c>
      <c r="J135" s="124">
        <v>111</v>
      </c>
      <c r="K135" s="126">
        <f>((I135-J135)/I135)</f>
        <v>0.6063829787234043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78.19</v>
      </c>
      <c r="E136" s="11">
        <v>5.7</v>
      </c>
      <c r="F136" s="23">
        <v>971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0.46809970272124402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948</v>
      </c>
      <c r="G137" s="17"/>
      <c r="M137" s="130" t="s">
        <v>44</v>
      </c>
      <c r="N137" s="131"/>
      <c r="O137" s="40">
        <f>(J122-J123)/J122</f>
        <v>0.28761822871883064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0.49547374773687386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-7.4162679425837319E-2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90.98</v>
      </c>
      <c r="E140" s="36"/>
      <c r="F140" s="37"/>
      <c r="G140" s="49"/>
      <c r="H140" s="50" t="s">
        <v>22</v>
      </c>
      <c r="I140" s="36">
        <v>809</v>
      </c>
      <c r="J140" s="36">
        <v>719</v>
      </c>
      <c r="K140" s="37">
        <f>I140-J140</f>
        <v>90</v>
      </c>
      <c r="M140" s="141" t="s">
        <v>54</v>
      </c>
      <c r="N140" s="142"/>
      <c r="O140" s="51">
        <f>(J121-J125)/J121</f>
        <v>0.79464898239195059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72.95</v>
      </c>
      <c r="E141" s="36">
        <v>67.98</v>
      </c>
      <c r="F141" s="37">
        <v>93.19</v>
      </c>
      <c r="G141" s="52">
        <v>5.3</v>
      </c>
      <c r="H141" s="29" t="s">
        <v>26</v>
      </c>
      <c r="I141" s="38">
        <v>278</v>
      </c>
      <c r="J141" s="38">
        <v>258</v>
      </c>
      <c r="K141" s="37">
        <f>I141-J141</f>
        <v>20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77.75</v>
      </c>
      <c r="E142" s="36">
        <v>62.79</v>
      </c>
      <c r="F142" s="37">
        <v>80.77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71.849999999999994</v>
      </c>
      <c r="E143" s="36">
        <v>49.79</v>
      </c>
      <c r="F143" s="37">
        <v>69.31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54.96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90.79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392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395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394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396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393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1528-5691-4F0F-B8A1-A6B214F3BBAC}">
  <sheetPr codeName="Sheet35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1041.4166666666667</v>
      </c>
    </row>
    <row r="7" spans="1:19" x14ac:dyDescent="0.25">
      <c r="A7" s="2"/>
      <c r="C7" s="9" t="s">
        <v>11</v>
      </c>
      <c r="D7" s="10"/>
      <c r="E7" s="10"/>
      <c r="F7" s="11">
        <v>1731</v>
      </c>
      <c r="G7" s="12"/>
      <c r="H7" s="12"/>
      <c r="I7" s="12"/>
      <c r="J7" s="116">
        <f>AVERAGE(F7:I7)</f>
        <v>1731</v>
      </c>
      <c r="K7" s="117"/>
      <c r="M7" s="8">
        <v>2</v>
      </c>
      <c r="N7" s="114">
        <v>8.6999999999999993</v>
      </c>
      <c r="O7" s="115"/>
      <c r="P7" s="2"/>
      <c r="R7" s="60" t="s">
        <v>22</v>
      </c>
      <c r="S7" s="84">
        <f>AVERAGE(J10,J67,J122)</f>
        <v>586.08333333333337</v>
      </c>
    </row>
    <row r="8" spans="1:19" x14ac:dyDescent="0.25">
      <c r="A8" s="2"/>
      <c r="C8" s="9" t="s">
        <v>12</v>
      </c>
      <c r="D8" s="10"/>
      <c r="E8" s="10"/>
      <c r="F8" s="11">
        <v>682</v>
      </c>
      <c r="G8" s="12"/>
      <c r="H8" s="12"/>
      <c r="I8" s="12"/>
      <c r="J8" s="116">
        <f t="shared" ref="J8:J13" si="0">AVERAGE(F8:I8)</f>
        <v>682</v>
      </c>
      <c r="K8" s="117"/>
      <c r="M8" s="8">
        <v>3</v>
      </c>
      <c r="N8" s="114">
        <v>8.1</v>
      </c>
      <c r="O8" s="115"/>
      <c r="P8" s="2"/>
      <c r="R8" s="60" t="s">
        <v>26</v>
      </c>
      <c r="S8" s="85">
        <f>AVERAGE(J13,J70,J125)</f>
        <v>207.66666666666666</v>
      </c>
    </row>
    <row r="9" spans="1:19" x14ac:dyDescent="0.25">
      <c r="A9" s="2"/>
      <c r="C9" s="9" t="s">
        <v>13</v>
      </c>
      <c r="D9" s="11">
        <v>59.81</v>
      </c>
      <c r="E9" s="11">
        <v>5.8</v>
      </c>
      <c r="F9" s="11">
        <v>1132</v>
      </c>
      <c r="G9" s="11">
        <v>1082</v>
      </c>
      <c r="H9" s="11">
        <v>1067</v>
      </c>
      <c r="I9" s="11">
        <v>969</v>
      </c>
      <c r="J9" s="116">
        <f t="shared" si="0"/>
        <v>1062.5</v>
      </c>
      <c r="K9" s="117"/>
      <c r="M9" s="8">
        <v>4</v>
      </c>
      <c r="N9" s="114">
        <v>8</v>
      </c>
      <c r="O9" s="115"/>
      <c r="P9" s="2"/>
      <c r="R9" s="86" t="s">
        <v>591</v>
      </c>
      <c r="S9" s="87">
        <f>S6-S8</f>
        <v>833.75000000000011</v>
      </c>
    </row>
    <row r="10" spans="1:19" x14ac:dyDescent="0.25">
      <c r="A10" s="2"/>
      <c r="C10" s="9" t="s">
        <v>14</v>
      </c>
      <c r="D10" s="11">
        <v>58.07</v>
      </c>
      <c r="E10" s="11">
        <v>7.3</v>
      </c>
      <c r="F10" s="11">
        <v>524</v>
      </c>
      <c r="G10" s="11">
        <v>539</v>
      </c>
      <c r="H10" s="11">
        <v>531</v>
      </c>
      <c r="I10" s="11">
        <v>509</v>
      </c>
      <c r="J10" s="116">
        <f t="shared" si="0"/>
        <v>525.75</v>
      </c>
      <c r="K10" s="117"/>
      <c r="M10" s="8">
        <v>5</v>
      </c>
      <c r="N10" s="114">
        <v>8.6</v>
      </c>
      <c r="O10" s="115"/>
      <c r="P10" s="2"/>
      <c r="R10" s="86" t="s">
        <v>592</v>
      </c>
      <c r="S10" s="88">
        <f>S7-S8</f>
        <v>378.41666666666674</v>
      </c>
    </row>
    <row r="11" spans="1:19" ht="15.75" thickBot="1" x14ac:dyDescent="0.3">
      <c r="A11" s="2"/>
      <c r="C11" s="9" t="s">
        <v>15</v>
      </c>
      <c r="D11" s="11"/>
      <c r="E11" s="11"/>
      <c r="F11" s="11">
        <v>373</v>
      </c>
      <c r="G11" s="69">
        <v>355</v>
      </c>
      <c r="H11" s="69">
        <v>378</v>
      </c>
      <c r="I11" s="69">
        <v>313</v>
      </c>
      <c r="J11" s="116">
        <f t="shared" si="0"/>
        <v>354.75</v>
      </c>
      <c r="K11" s="117"/>
      <c r="M11" s="13">
        <v>6</v>
      </c>
      <c r="N11" s="118">
        <v>7.5</v>
      </c>
      <c r="O11" s="119"/>
      <c r="P11" s="2"/>
      <c r="R11" s="89" t="s">
        <v>593</v>
      </c>
      <c r="S11" s="90">
        <f>S9/S6</f>
        <v>0.80059214211410745</v>
      </c>
    </row>
    <row r="12" spans="1:19" x14ac:dyDescent="0.25">
      <c r="A12" s="2"/>
      <c r="C12" s="9" t="s">
        <v>16</v>
      </c>
      <c r="D12" s="11"/>
      <c r="E12" s="11"/>
      <c r="F12" s="11">
        <v>195</v>
      </c>
      <c r="G12" s="69">
        <v>209</v>
      </c>
      <c r="H12" s="69">
        <v>216</v>
      </c>
      <c r="I12" s="69">
        <v>212</v>
      </c>
      <c r="J12" s="116">
        <f t="shared" si="0"/>
        <v>208</v>
      </c>
      <c r="K12" s="117"/>
      <c r="P12" s="2"/>
      <c r="R12" s="89" t="s">
        <v>594</v>
      </c>
      <c r="S12" s="91">
        <f>S10/S7</f>
        <v>0.64567041091994892</v>
      </c>
    </row>
    <row r="13" spans="1:19" ht="15.75" thickBot="1" x14ac:dyDescent="0.3">
      <c r="A13" s="2"/>
      <c r="C13" s="15" t="s">
        <v>17</v>
      </c>
      <c r="D13" s="16">
        <v>58.19</v>
      </c>
      <c r="E13" s="16">
        <v>6.9</v>
      </c>
      <c r="F13" s="16">
        <v>190</v>
      </c>
      <c r="G13" s="16">
        <v>192</v>
      </c>
      <c r="H13" s="16">
        <v>206</v>
      </c>
      <c r="I13" s="16">
        <v>204</v>
      </c>
      <c r="J13" s="120">
        <f t="shared" si="0"/>
        <v>198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8.41</v>
      </c>
      <c r="E16" s="11">
        <v>6.5</v>
      </c>
      <c r="F16" s="23">
        <v>1088</v>
      </c>
      <c r="G16" s="17"/>
      <c r="H16" s="24" t="s">
        <v>22</v>
      </c>
      <c r="I16" s="132">
        <v>5.58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63.14</v>
      </c>
      <c r="E17" s="11"/>
      <c r="F17" s="23">
        <v>198</v>
      </c>
      <c r="G17" s="17"/>
      <c r="H17" s="28" t="s">
        <v>26</v>
      </c>
      <c r="I17" s="134">
        <v>4.76</v>
      </c>
      <c r="J17" s="134"/>
      <c r="K17" s="135"/>
      <c r="M17" s="29">
        <v>6.9</v>
      </c>
      <c r="N17" s="30">
        <v>78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66.44</v>
      </c>
      <c r="E19" s="11"/>
      <c r="F19" s="23">
        <v>196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72.319999999999993</v>
      </c>
      <c r="E20" s="11"/>
      <c r="F20" s="23">
        <v>194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5.5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75.14</v>
      </c>
      <c r="E21" s="11"/>
      <c r="F21" s="23">
        <v>1617</v>
      </c>
      <c r="G21" s="17"/>
      <c r="H21" s="122">
        <v>5</v>
      </c>
      <c r="I21" s="124">
        <v>240</v>
      </c>
      <c r="J21" s="124">
        <v>230</v>
      </c>
      <c r="K21" s="126">
        <f>((I21-J21)/I21)</f>
        <v>4.1666666666666664E-2</v>
      </c>
      <c r="M21" s="13">
        <v>2</v>
      </c>
      <c r="N21" s="38">
        <v>5.6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75.45</v>
      </c>
      <c r="E22" s="11">
        <v>6.2</v>
      </c>
      <c r="F22" s="23">
        <v>562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548</v>
      </c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77.53</v>
      </c>
      <c r="E24" s="11">
        <v>5.8</v>
      </c>
      <c r="F24" s="23">
        <v>958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0.50517647058823534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933</v>
      </c>
      <c r="G25" s="17"/>
      <c r="M25" s="130" t="s">
        <v>44</v>
      </c>
      <c r="N25" s="131"/>
      <c r="O25" s="40">
        <f>(J10-J11)/J10</f>
        <v>0.3252496433666191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0.41367159971811135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4.807692307692308E-2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91.44</v>
      </c>
      <c r="E28" s="36"/>
      <c r="F28" s="37"/>
      <c r="G28" s="49"/>
      <c r="H28" s="50" t="s">
        <v>22</v>
      </c>
      <c r="I28" s="36">
        <v>536</v>
      </c>
      <c r="J28" s="36">
        <v>486</v>
      </c>
      <c r="K28" s="37">
        <f>I28-J28</f>
        <v>50</v>
      </c>
      <c r="M28" s="141" t="s">
        <v>54</v>
      </c>
      <c r="N28" s="142"/>
      <c r="O28" s="51">
        <f>(J9-J13)/J9</f>
        <v>0.81364705882352939</v>
      </c>
      <c r="P28" s="2"/>
    </row>
    <row r="29" spans="1:16" ht="15.75" thickBot="1" x14ac:dyDescent="0.3">
      <c r="A29" s="2"/>
      <c r="B29" s="44"/>
      <c r="C29" s="48" t="s">
        <v>55</v>
      </c>
      <c r="D29" s="36">
        <v>72.650000000000006</v>
      </c>
      <c r="E29" s="36">
        <v>68.61</v>
      </c>
      <c r="F29" s="37">
        <v>94.45</v>
      </c>
      <c r="G29" s="52">
        <v>5.0999999999999996</v>
      </c>
      <c r="H29" s="29" t="s">
        <v>26</v>
      </c>
      <c r="I29" s="38">
        <v>198</v>
      </c>
      <c r="J29" s="38">
        <v>162</v>
      </c>
      <c r="K29" s="37">
        <f>I29-J29</f>
        <v>36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82.8</v>
      </c>
      <c r="E30" s="36">
        <v>67.53</v>
      </c>
      <c r="F30" s="37">
        <v>81.55</v>
      </c>
      <c r="P30" s="2"/>
    </row>
    <row r="31" spans="1:16" ht="15" customHeight="1" x14ac:dyDescent="0.25">
      <c r="A31" s="2"/>
      <c r="B31" s="44"/>
      <c r="C31" s="48" t="s">
        <v>57</v>
      </c>
      <c r="D31" s="36">
        <v>78.55</v>
      </c>
      <c r="E31" s="36">
        <v>52.69</v>
      </c>
      <c r="F31" s="37">
        <v>67.08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53.11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91.27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397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398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399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400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401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402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1785</v>
      </c>
      <c r="G64" s="12"/>
      <c r="H64" s="12"/>
      <c r="I64" s="12"/>
      <c r="J64" s="116">
        <f>AVERAGE(F64:I64)</f>
        <v>1785</v>
      </c>
      <c r="K64" s="117"/>
      <c r="M64" s="8">
        <v>2</v>
      </c>
      <c r="N64" s="114">
        <v>9.3000000000000007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634</v>
      </c>
      <c r="G65" s="12"/>
      <c r="H65" s="12"/>
      <c r="I65" s="12"/>
      <c r="J65" s="116">
        <f t="shared" ref="J65:J70" si="1">AVERAGE(F65:I65)</f>
        <v>634</v>
      </c>
      <c r="K65" s="117"/>
      <c r="M65" s="8">
        <v>3</v>
      </c>
      <c r="N65" s="114">
        <v>9.1</v>
      </c>
      <c r="O65" s="115"/>
      <c r="P65" s="2"/>
    </row>
    <row r="66" spans="1:16" ht="15" customHeight="1" x14ac:dyDescent="0.25">
      <c r="A66" s="2"/>
      <c r="C66" s="9" t="s">
        <v>13</v>
      </c>
      <c r="D66" s="11">
        <v>65.45</v>
      </c>
      <c r="E66" s="11">
        <v>5.8</v>
      </c>
      <c r="F66" s="11">
        <v>1032</v>
      </c>
      <c r="G66" s="11">
        <v>1077</v>
      </c>
      <c r="H66" s="11">
        <v>1025</v>
      </c>
      <c r="I66" s="11">
        <v>930</v>
      </c>
      <c r="J66" s="116">
        <f t="shared" si="1"/>
        <v>1016</v>
      </c>
      <c r="K66" s="117"/>
      <c r="M66" s="8">
        <v>4</v>
      </c>
      <c r="N66" s="114">
        <v>8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61.15</v>
      </c>
      <c r="E67" s="11">
        <v>7.5</v>
      </c>
      <c r="F67" s="11">
        <v>466</v>
      </c>
      <c r="G67" s="11">
        <v>497</v>
      </c>
      <c r="H67" s="11">
        <v>506</v>
      </c>
      <c r="I67" s="11">
        <v>649</v>
      </c>
      <c r="J67" s="116">
        <f t="shared" si="1"/>
        <v>529.5</v>
      </c>
      <c r="K67" s="117"/>
      <c r="M67" s="8">
        <v>5</v>
      </c>
      <c r="N67" s="114">
        <v>8.4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293</v>
      </c>
      <c r="G68" s="69">
        <v>302</v>
      </c>
      <c r="H68" s="69">
        <v>281</v>
      </c>
      <c r="I68" s="69">
        <v>347</v>
      </c>
      <c r="J68" s="116">
        <f t="shared" si="1"/>
        <v>305.75</v>
      </c>
      <c r="K68" s="117"/>
      <c r="M68" s="13">
        <v>6</v>
      </c>
      <c r="N68" s="118">
        <v>7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190</v>
      </c>
      <c r="G69" s="69">
        <v>197</v>
      </c>
      <c r="H69" s="69">
        <v>188</v>
      </c>
      <c r="I69" s="69">
        <v>201</v>
      </c>
      <c r="J69" s="116">
        <f t="shared" si="1"/>
        <v>194</v>
      </c>
      <c r="K69" s="117"/>
      <c r="P69" s="2"/>
    </row>
    <row r="70" spans="1:16" ht="15.75" thickBot="1" x14ac:dyDescent="0.3">
      <c r="A70" s="2"/>
      <c r="C70" s="15" t="s">
        <v>17</v>
      </c>
      <c r="D70" s="16">
        <v>59.35</v>
      </c>
      <c r="E70" s="16">
        <v>7</v>
      </c>
      <c r="F70" s="16">
        <v>191</v>
      </c>
      <c r="G70" s="16">
        <v>199</v>
      </c>
      <c r="H70" s="16">
        <v>189</v>
      </c>
      <c r="I70" s="16">
        <v>197</v>
      </c>
      <c r="J70" s="120">
        <f t="shared" si="1"/>
        <v>194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11.34</v>
      </c>
      <c r="E73" s="11">
        <v>5.9</v>
      </c>
      <c r="F73" s="23">
        <v>1143</v>
      </c>
      <c r="G73" s="17"/>
      <c r="H73" s="24" t="s">
        <v>22</v>
      </c>
      <c r="I73" s="132">
        <v>4.82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66.290000000000006</v>
      </c>
      <c r="E74" s="11"/>
      <c r="F74" s="23">
        <v>198</v>
      </c>
      <c r="G74" s="17"/>
      <c r="H74" s="28" t="s">
        <v>26</v>
      </c>
      <c r="I74" s="134">
        <v>4.5599999999999996</v>
      </c>
      <c r="J74" s="134"/>
      <c r="K74" s="135"/>
      <c r="M74" s="29">
        <v>7</v>
      </c>
      <c r="N74" s="30">
        <v>115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62.09</v>
      </c>
      <c r="E76" s="11"/>
      <c r="F76" s="23">
        <v>196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71.17</v>
      </c>
      <c r="E77" s="11"/>
      <c r="F77" s="23">
        <v>195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5.5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76.150000000000006</v>
      </c>
      <c r="E78" s="11"/>
      <c r="F78" s="23">
        <v>1785</v>
      </c>
      <c r="G78" s="17"/>
      <c r="H78" s="122">
        <v>11</v>
      </c>
      <c r="I78" s="124">
        <v>821</v>
      </c>
      <c r="J78" s="124">
        <v>472</v>
      </c>
      <c r="K78" s="126">
        <f>((I78-J78)/I78)</f>
        <v>0.42509135200974424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76.14</v>
      </c>
      <c r="E79" s="11">
        <v>6.4</v>
      </c>
      <c r="F79" s="23">
        <v>525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492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77.459999999999994</v>
      </c>
      <c r="E81" s="11">
        <v>6.2</v>
      </c>
      <c r="F81" s="23">
        <v>931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0.47883858267716534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887</v>
      </c>
      <c r="G82" s="17"/>
      <c r="M82" s="130" t="s">
        <v>44</v>
      </c>
      <c r="N82" s="131"/>
      <c r="O82" s="40">
        <f>(J67-J68)/J67</f>
        <v>0.42256846081208688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0.36549468520032707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0</v>
      </c>
      <c r="P84" s="2"/>
    </row>
    <row r="85" spans="1:16" ht="15.75" thickBot="1" x14ac:dyDescent="0.3">
      <c r="A85" s="2"/>
      <c r="B85" s="44"/>
      <c r="C85" s="48" t="s">
        <v>53</v>
      </c>
      <c r="D85" s="36">
        <v>91.25</v>
      </c>
      <c r="E85" s="36"/>
      <c r="F85" s="37"/>
      <c r="G85" s="49"/>
      <c r="H85" s="50" t="s">
        <v>22</v>
      </c>
      <c r="I85" s="36">
        <v>324</v>
      </c>
      <c r="J85" s="36">
        <v>274</v>
      </c>
      <c r="K85" s="37">
        <f>I85-J85</f>
        <v>50</v>
      </c>
      <c r="M85" s="141" t="s">
        <v>54</v>
      </c>
      <c r="N85" s="142"/>
      <c r="O85" s="51">
        <f>(J66-J70)/J66</f>
        <v>0.80905511811023623</v>
      </c>
      <c r="P85" s="2"/>
    </row>
    <row r="86" spans="1:16" ht="15.75" thickBot="1" x14ac:dyDescent="0.3">
      <c r="A86" s="2"/>
      <c r="B86" s="44"/>
      <c r="C86" s="48" t="s">
        <v>55</v>
      </c>
      <c r="D86" s="36">
        <v>73.150000000000006</v>
      </c>
      <c r="E86" s="36">
        <v>69.13</v>
      </c>
      <c r="F86" s="37">
        <v>94.51</v>
      </c>
      <c r="G86" s="52">
        <v>5.4</v>
      </c>
      <c r="H86" s="29" t="s">
        <v>26</v>
      </c>
      <c r="I86" s="38">
        <v>229</v>
      </c>
      <c r="J86" s="38">
        <v>214</v>
      </c>
      <c r="K86" s="37">
        <f>I86-J86</f>
        <v>15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79.45</v>
      </c>
      <c r="E87" s="36">
        <v>64.400000000000006</v>
      </c>
      <c r="F87" s="37">
        <v>81.06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77.95</v>
      </c>
      <c r="E88" s="36">
        <v>53.29</v>
      </c>
      <c r="F88" s="37">
        <v>68.37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53.3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91.75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403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404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405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406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407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1690</v>
      </c>
      <c r="G119" s="12"/>
      <c r="H119" s="12"/>
      <c r="I119" s="12"/>
      <c r="J119" s="116">
        <f>AVERAGE(F119:I119)</f>
        <v>1690</v>
      </c>
      <c r="K119" s="117"/>
      <c r="M119" s="8">
        <v>2</v>
      </c>
      <c r="N119" s="114">
        <v>7.8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623</v>
      </c>
      <c r="G120" s="12"/>
      <c r="H120" s="12"/>
      <c r="I120" s="12"/>
      <c r="J120" s="116">
        <f t="shared" ref="J120:J125" si="2">AVERAGE(F120:I120)</f>
        <v>623</v>
      </c>
      <c r="K120" s="117"/>
      <c r="M120" s="8">
        <v>3</v>
      </c>
      <c r="N120" s="114">
        <v>9.5</v>
      </c>
      <c r="O120" s="115"/>
      <c r="P120" s="2"/>
    </row>
    <row r="121" spans="1:16" x14ac:dyDescent="0.25">
      <c r="A121" s="2"/>
      <c r="C121" s="9" t="s">
        <v>13</v>
      </c>
      <c r="D121" s="11">
        <v>63.81</v>
      </c>
      <c r="E121" s="11">
        <v>6</v>
      </c>
      <c r="F121" s="11">
        <v>1009</v>
      </c>
      <c r="G121" s="11">
        <v>1044</v>
      </c>
      <c r="H121" s="11">
        <v>1059</v>
      </c>
      <c r="I121" s="11">
        <v>1071</v>
      </c>
      <c r="J121" s="116">
        <f t="shared" si="2"/>
        <v>1045.75</v>
      </c>
      <c r="K121" s="117"/>
      <c r="M121" s="8">
        <v>4</v>
      </c>
      <c r="N121" s="114">
        <v>8.4</v>
      </c>
      <c r="O121" s="115"/>
      <c r="P121" s="2"/>
    </row>
    <row r="122" spans="1:16" x14ac:dyDescent="0.25">
      <c r="A122" s="2"/>
      <c r="C122" s="9" t="s">
        <v>14</v>
      </c>
      <c r="D122" s="11">
        <v>61.17</v>
      </c>
      <c r="E122" s="11">
        <v>8.3000000000000007</v>
      </c>
      <c r="F122" s="11">
        <v>736</v>
      </c>
      <c r="G122" s="11">
        <v>741</v>
      </c>
      <c r="H122" s="11">
        <v>705</v>
      </c>
      <c r="I122" s="11">
        <v>630</v>
      </c>
      <c r="J122" s="116">
        <f t="shared" si="2"/>
        <v>703</v>
      </c>
      <c r="K122" s="117"/>
      <c r="M122" s="8">
        <v>5</v>
      </c>
      <c r="N122" s="114">
        <v>8.4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506</v>
      </c>
      <c r="G123" s="69">
        <v>519</v>
      </c>
      <c r="H123" s="69">
        <v>533</v>
      </c>
      <c r="I123" s="69">
        <v>501</v>
      </c>
      <c r="J123" s="116">
        <f t="shared" si="2"/>
        <v>514.75</v>
      </c>
      <c r="K123" s="117"/>
      <c r="M123" s="13">
        <v>6</v>
      </c>
      <c r="N123" s="118">
        <v>7.4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201</v>
      </c>
      <c r="G124" s="69">
        <v>218</v>
      </c>
      <c r="H124" s="69">
        <v>230</v>
      </c>
      <c r="I124" s="69">
        <v>229</v>
      </c>
      <c r="J124" s="116">
        <f t="shared" si="2"/>
        <v>219.5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60.72</v>
      </c>
      <c r="E125" s="16">
        <v>7.1</v>
      </c>
      <c r="F125" s="16">
        <v>211</v>
      </c>
      <c r="G125" s="16">
        <v>229</v>
      </c>
      <c r="H125" s="16">
        <v>246</v>
      </c>
      <c r="I125" s="16">
        <v>238</v>
      </c>
      <c r="J125" s="120">
        <f t="shared" si="2"/>
        <v>231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10.26</v>
      </c>
      <c r="E128" s="11">
        <v>6.6</v>
      </c>
      <c r="F128" s="23">
        <v>1217</v>
      </c>
      <c r="G128" s="17"/>
      <c r="H128" s="24" t="s">
        <v>22</v>
      </c>
      <c r="I128" s="132">
        <v>5.38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67.03</v>
      </c>
      <c r="E129" s="11"/>
      <c r="F129" s="23">
        <v>188</v>
      </c>
      <c r="G129" s="17"/>
      <c r="H129" s="28" t="s">
        <v>26</v>
      </c>
      <c r="I129" s="134">
        <v>4.71</v>
      </c>
      <c r="J129" s="134"/>
      <c r="K129" s="135"/>
      <c r="M129" s="29">
        <v>6.8</v>
      </c>
      <c r="N129" s="30">
        <v>116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63.69</v>
      </c>
      <c r="E131" s="11"/>
      <c r="F131" s="23">
        <v>179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73.38</v>
      </c>
      <c r="E132" s="11"/>
      <c r="F132" s="23">
        <v>209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5.3</v>
      </c>
      <c r="O132" s="37">
        <v>200</v>
      </c>
      <c r="P132" s="2"/>
    </row>
    <row r="133" spans="1:16" ht="15.75" thickBot="1" x14ac:dyDescent="0.3">
      <c r="A133" s="2"/>
      <c r="C133" s="22" t="s">
        <v>37</v>
      </c>
      <c r="D133" s="11">
        <v>75.569999999999993</v>
      </c>
      <c r="E133" s="11"/>
      <c r="F133" s="23">
        <v>1811</v>
      </c>
      <c r="G133" s="17"/>
      <c r="H133" s="122">
        <v>14</v>
      </c>
      <c r="I133" s="124">
        <v>577</v>
      </c>
      <c r="J133" s="124">
        <v>240</v>
      </c>
      <c r="K133" s="126">
        <f>((I133-J133)/I133)</f>
        <v>0.58405545927209701</v>
      </c>
      <c r="M133" s="13">
        <v>2</v>
      </c>
      <c r="N133" s="38">
        <v>5.2</v>
      </c>
      <c r="O133" s="39">
        <v>200</v>
      </c>
      <c r="P133" s="2"/>
    </row>
    <row r="134" spans="1:16" ht="15.75" thickBot="1" x14ac:dyDescent="0.3">
      <c r="A134" s="2"/>
      <c r="C134" s="22" t="s">
        <v>38</v>
      </c>
      <c r="D134" s="11">
        <v>75.31</v>
      </c>
      <c r="E134" s="11">
        <v>6.3</v>
      </c>
      <c r="F134" s="23">
        <v>501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509</v>
      </c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78.09</v>
      </c>
      <c r="E136" s="11">
        <v>6.1</v>
      </c>
      <c r="F136" s="23">
        <v>871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0.32775519961749938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889</v>
      </c>
      <c r="G137" s="17"/>
      <c r="M137" s="130" t="s">
        <v>44</v>
      </c>
      <c r="N137" s="131"/>
      <c r="O137" s="40">
        <f>(J122-J123)/J122</f>
        <v>0.2677809388335704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0.57357940747935887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-5.2391799544419138E-2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91.09</v>
      </c>
      <c r="E140" s="36"/>
      <c r="F140" s="37"/>
      <c r="G140" s="49"/>
      <c r="H140" s="50" t="s">
        <v>22</v>
      </c>
      <c r="I140" s="36">
        <v>891</v>
      </c>
      <c r="J140" s="36">
        <v>799</v>
      </c>
      <c r="K140" s="37">
        <f>I140-J140</f>
        <v>92</v>
      </c>
      <c r="M140" s="141" t="s">
        <v>54</v>
      </c>
      <c r="N140" s="142"/>
      <c r="O140" s="51">
        <f>(J121-J125)/J121</f>
        <v>0.77910590485297637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68.760000000000005</v>
      </c>
      <c r="F141" s="37">
        <v>94.01</v>
      </c>
      <c r="G141" s="52">
        <v>5.3</v>
      </c>
      <c r="H141" s="29" t="s">
        <v>26</v>
      </c>
      <c r="I141" s="38">
        <v>244</v>
      </c>
      <c r="J141" s="38">
        <v>229</v>
      </c>
      <c r="K141" s="37">
        <f>I141-J141</f>
        <v>15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79.349999999999994</v>
      </c>
      <c r="E142" s="36">
        <v>64.17</v>
      </c>
      <c r="F142" s="37">
        <v>80.88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75.150000000000006</v>
      </c>
      <c r="E143" s="36">
        <v>51.58</v>
      </c>
      <c r="F143" s="37">
        <v>68.77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55.05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90.67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408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411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413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412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410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409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69DC-49C7-4F71-AE75-E8D1931092DC}">
  <sheetPr codeName="Sheet36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1162.25</v>
      </c>
    </row>
    <row r="7" spans="1:19" x14ac:dyDescent="0.25">
      <c r="A7" s="2"/>
      <c r="C7" s="9" t="s">
        <v>11</v>
      </c>
      <c r="D7" s="10"/>
      <c r="E7" s="10"/>
      <c r="F7" s="11">
        <v>1674</v>
      </c>
      <c r="G7" s="12"/>
      <c r="H7" s="12"/>
      <c r="I7" s="12"/>
      <c r="J7" s="116">
        <f>AVERAGE(F7:I7)</f>
        <v>1674</v>
      </c>
      <c r="K7" s="117"/>
      <c r="M7" s="8">
        <v>2</v>
      </c>
      <c r="N7" s="114">
        <v>7.8</v>
      </c>
      <c r="O7" s="115"/>
      <c r="P7" s="2"/>
      <c r="R7" s="60" t="s">
        <v>22</v>
      </c>
      <c r="S7" s="84">
        <f>AVERAGE(J10,J67,J122)</f>
        <v>698.25</v>
      </c>
    </row>
    <row r="8" spans="1:19" x14ac:dyDescent="0.25">
      <c r="A8" s="2"/>
      <c r="C8" s="9" t="s">
        <v>12</v>
      </c>
      <c r="D8" s="10"/>
      <c r="E8" s="10"/>
      <c r="F8" s="11">
        <v>668</v>
      </c>
      <c r="G8" s="12"/>
      <c r="H8" s="12"/>
      <c r="I8" s="12"/>
      <c r="J8" s="116">
        <f>AVERAGE(F8:I8)</f>
        <v>668</v>
      </c>
      <c r="K8" s="117"/>
      <c r="M8" s="8">
        <v>3</v>
      </c>
      <c r="N8" s="114">
        <v>9.1</v>
      </c>
      <c r="O8" s="115"/>
      <c r="P8" s="2"/>
      <c r="R8" s="60" t="s">
        <v>26</v>
      </c>
      <c r="S8" s="85">
        <f>AVERAGE(J13,J70,J125)</f>
        <v>255.58333333333334</v>
      </c>
    </row>
    <row r="9" spans="1:19" x14ac:dyDescent="0.25">
      <c r="A9" s="2"/>
      <c r="C9" s="9" t="s">
        <v>13</v>
      </c>
      <c r="D9" s="11">
        <v>61.23</v>
      </c>
      <c r="E9" s="11">
        <v>6</v>
      </c>
      <c r="F9" s="11">
        <v>1197</v>
      </c>
      <c r="G9" s="11">
        <v>1108</v>
      </c>
      <c r="H9" s="11">
        <v>1106</v>
      </c>
      <c r="I9" s="11">
        <v>1102</v>
      </c>
      <c r="J9" s="116">
        <f t="shared" ref="J9:J13" si="0">AVERAGE(F9:I9)</f>
        <v>1128.25</v>
      </c>
      <c r="K9" s="117"/>
      <c r="M9" s="8">
        <v>4</v>
      </c>
      <c r="N9" s="114">
        <v>8.5</v>
      </c>
      <c r="O9" s="115"/>
      <c r="P9" s="2"/>
      <c r="R9" s="86" t="s">
        <v>591</v>
      </c>
      <c r="S9" s="87">
        <f>S6-S8</f>
        <v>906.66666666666663</v>
      </c>
    </row>
    <row r="10" spans="1:19" x14ac:dyDescent="0.25">
      <c r="A10" s="2"/>
      <c r="C10" s="9" t="s">
        <v>14</v>
      </c>
      <c r="D10" s="11">
        <v>57.96</v>
      </c>
      <c r="E10" s="11">
        <v>7.9</v>
      </c>
      <c r="F10" s="11">
        <v>602</v>
      </c>
      <c r="G10" s="11">
        <v>596</v>
      </c>
      <c r="H10" s="11">
        <v>744</v>
      </c>
      <c r="I10" s="11">
        <v>762</v>
      </c>
      <c r="J10" s="116">
        <f t="shared" si="0"/>
        <v>676</v>
      </c>
      <c r="K10" s="117"/>
      <c r="M10" s="8">
        <v>5</v>
      </c>
      <c r="N10" s="114">
        <v>8.4</v>
      </c>
      <c r="O10" s="115"/>
      <c r="P10" s="2"/>
      <c r="R10" s="86" t="s">
        <v>592</v>
      </c>
      <c r="S10" s="88">
        <f>S7-S8</f>
        <v>442.66666666666663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341</v>
      </c>
      <c r="G11" s="69">
        <v>379</v>
      </c>
      <c r="H11" s="69">
        <v>468</v>
      </c>
      <c r="I11" s="69">
        <v>532</v>
      </c>
      <c r="J11" s="116">
        <f t="shared" si="0"/>
        <v>430</v>
      </c>
      <c r="K11" s="117"/>
      <c r="M11" s="13">
        <v>6</v>
      </c>
      <c r="N11" s="118">
        <v>7.5</v>
      </c>
      <c r="O11" s="119"/>
      <c r="P11" s="2"/>
      <c r="R11" s="89" t="s">
        <v>593</v>
      </c>
      <c r="S11" s="90">
        <f>S9/S6</f>
        <v>0.78009607800960779</v>
      </c>
    </row>
    <row r="12" spans="1:19" x14ac:dyDescent="0.25">
      <c r="A12" s="2"/>
      <c r="C12" s="9" t="s">
        <v>16</v>
      </c>
      <c r="D12" s="11"/>
      <c r="E12" s="11"/>
      <c r="F12" s="11">
        <v>269</v>
      </c>
      <c r="G12" s="69">
        <v>250</v>
      </c>
      <c r="H12" s="69">
        <v>251</v>
      </c>
      <c r="I12" s="69">
        <v>252</v>
      </c>
      <c r="J12" s="116">
        <f t="shared" si="0"/>
        <v>255.5</v>
      </c>
      <c r="K12" s="117"/>
      <c r="P12" s="2"/>
      <c r="R12" s="89" t="s">
        <v>594</v>
      </c>
      <c r="S12" s="91">
        <f>S10/S7</f>
        <v>0.63396586704857372</v>
      </c>
    </row>
    <row r="13" spans="1:19" ht="15.75" thickBot="1" x14ac:dyDescent="0.3">
      <c r="A13" s="2"/>
      <c r="C13" s="15" t="s">
        <v>17</v>
      </c>
      <c r="D13" s="16">
        <v>59.72</v>
      </c>
      <c r="E13" s="16">
        <v>6.8</v>
      </c>
      <c r="F13" s="16">
        <v>247</v>
      </c>
      <c r="G13" s="16">
        <v>229</v>
      </c>
      <c r="H13" s="16">
        <v>230</v>
      </c>
      <c r="I13" s="16">
        <v>244</v>
      </c>
      <c r="J13" s="120">
        <f t="shared" si="0"/>
        <v>237.5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6.68</v>
      </c>
      <c r="E16" s="11">
        <v>6.5</v>
      </c>
      <c r="F16" s="23">
        <v>1027</v>
      </c>
      <c r="G16" s="17"/>
      <c r="H16" s="24" t="s">
        <v>22</v>
      </c>
      <c r="I16" s="132">
        <v>5.88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63.41</v>
      </c>
      <c r="E17" s="11"/>
      <c r="F17" s="23">
        <v>257</v>
      </c>
      <c r="G17" s="17"/>
      <c r="H17" s="28" t="s">
        <v>26</v>
      </c>
      <c r="I17" s="134">
        <v>4.84</v>
      </c>
      <c r="J17" s="134"/>
      <c r="K17" s="135"/>
      <c r="M17" s="29">
        <v>6.7</v>
      </c>
      <c r="N17" s="30">
        <v>85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65.8</v>
      </c>
      <c r="E19" s="11"/>
      <c r="F19" s="23">
        <v>254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63.77</v>
      </c>
      <c r="E20" s="11"/>
      <c r="F20" s="23">
        <v>251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74.88</v>
      </c>
      <c r="E21" s="11"/>
      <c r="F21" s="23">
        <v>1688</v>
      </c>
      <c r="G21" s="17"/>
      <c r="H21" s="122">
        <v>9</v>
      </c>
      <c r="I21" s="124">
        <v>575</v>
      </c>
      <c r="J21" s="124">
        <v>101</v>
      </c>
      <c r="K21" s="126">
        <f>((I21-J21)/I21)</f>
        <v>0.82434782608695656</v>
      </c>
      <c r="M21" s="13">
        <v>2</v>
      </c>
      <c r="N21" s="38">
        <v>5.8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75.88</v>
      </c>
      <c r="E22" s="11">
        <v>6.2</v>
      </c>
      <c r="F22" s="23">
        <v>484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466</v>
      </c>
      <c r="G23" s="17"/>
      <c r="H23" s="122">
        <v>7</v>
      </c>
      <c r="I23" s="124">
        <v>416</v>
      </c>
      <c r="J23" s="124">
        <v>169</v>
      </c>
      <c r="K23" s="126">
        <f>((I23-J23)/I23)</f>
        <v>0.59375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77.650000000000006</v>
      </c>
      <c r="E24" s="11">
        <v>6</v>
      </c>
      <c r="F24" s="23">
        <v>896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0.40084201196543318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875</v>
      </c>
      <c r="G25" s="17"/>
      <c r="M25" s="130" t="s">
        <v>44</v>
      </c>
      <c r="N25" s="131"/>
      <c r="O25" s="40">
        <f>(J10-J11)/J10</f>
        <v>0.36390532544378701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0.40581395348837207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7.0450097847358117E-2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91.15</v>
      </c>
      <c r="E28" s="36"/>
      <c r="F28" s="37"/>
      <c r="G28" s="49"/>
      <c r="H28" s="50" t="s">
        <v>104</v>
      </c>
      <c r="I28" s="36">
        <v>621</v>
      </c>
      <c r="J28" s="36">
        <v>565</v>
      </c>
      <c r="K28" s="37">
        <f>I28-J28</f>
        <v>56</v>
      </c>
      <c r="M28" s="141" t="s">
        <v>54</v>
      </c>
      <c r="N28" s="142"/>
      <c r="O28" s="51">
        <f>(J9-J13)/J9</f>
        <v>0.7894970086417018</v>
      </c>
      <c r="P28" s="2"/>
    </row>
    <row r="29" spans="1:16" ht="15.75" thickBot="1" x14ac:dyDescent="0.3">
      <c r="A29" s="2"/>
      <c r="B29" s="44"/>
      <c r="C29" s="48" t="s">
        <v>55</v>
      </c>
      <c r="D29" s="36">
        <v>72.45</v>
      </c>
      <c r="E29" s="36">
        <v>68.540000000000006</v>
      </c>
      <c r="F29" s="37">
        <v>94.61</v>
      </c>
      <c r="G29" s="52">
        <v>5.2</v>
      </c>
      <c r="H29" s="29" t="s">
        <v>105</v>
      </c>
      <c r="I29" s="38">
        <v>258</v>
      </c>
      <c r="J29" s="38">
        <v>225</v>
      </c>
      <c r="K29" s="37">
        <f>I29-J29</f>
        <v>33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82.75</v>
      </c>
      <c r="E30" s="36">
        <v>67.31</v>
      </c>
      <c r="F30" s="37">
        <v>81.349999999999994</v>
      </c>
      <c r="P30" s="2"/>
    </row>
    <row r="31" spans="1:16" ht="15" customHeight="1" x14ac:dyDescent="0.25">
      <c r="A31" s="2"/>
      <c r="B31" s="44"/>
      <c r="C31" s="48" t="s">
        <v>57</v>
      </c>
      <c r="D31" s="36">
        <v>78.150000000000006</v>
      </c>
      <c r="E31" s="36">
        <v>52.91</v>
      </c>
      <c r="F31" s="37">
        <v>67.709999999999994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53.09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91.64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414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415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416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417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418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428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1722</v>
      </c>
      <c r="G64" s="12"/>
      <c r="H64" s="12"/>
      <c r="I64" s="12"/>
      <c r="J64" s="116">
        <f>AVERAGE(F64:I64)</f>
        <v>1722</v>
      </c>
      <c r="K64" s="117"/>
      <c r="M64" s="8">
        <v>2</v>
      </c>
      <c r="N64" s="114">
        <v>9.6999999999999993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664</v>
      </c>
      <c r="G65" s="12"/>
      <c r="H65" s="12"/>
      <c r="I65" s="12"/>
      <c r="J65" s="116">
        <f t="shared" ref="J65:J70" si="1">AVERAGE(F65:I65)</f>
        <v>664</v>
      </c>
      <c r="K65" s="117"/>
      <c r="M65" s="8">
        <v>3</v>
      </c>
      <c r="N65" s="114">
        <v>9.6999999999999993</v>
      </c>
      <c r="O65" s="115"/>
      <c r="P65" s="2"/>
    </row>
    <row r="66" spans="1:16" ht="15" customHeight="1" x14ac:dyDescent="0.25">
      <c r="A66" s="2"/>
      <c r="C66" s="9" t="s">
        <v>13</v>
      </c>
      <c r="D66" s="11">
        <v>63.9</v>
      </c>
      <c r="E66" s="11">
        <v>5.9</v>
      </c>
      <c r="F66" s="11">
        <v>1195</v>
      </c>
      <c r="G66" s="11">
        <v>1108</v>
      </c>
      <c r="H66" s="11">
        <v>1102</v>
      </c>
      <c r="I66" s="11">
        <v>1168</v>
      </c>
      <c r="J66" s="116">
        <f t="shared" si="1"/>
        <v>1143.25</v>
      </c>
      <c r="K66" s="117"/>
      <c r="M66" s="8">
        <v>4</v>
      </c>
      <c r="N66" s="114">
        <v>7.9</v>
      </c>
      <c r="O66" s="115"/>
      <c r="P66" s="2"/>
    </row>
    <row r="67" spans="1:16" ht="15" customHeight="1" x14ac:dyDescent="0.25">
      <c r="A67" s="2"/>
      <c r="C67" s="9" t="s">
        <v>14</v>
      </c>
      <c r="D67" s="11">
        <v>60.86</v>
      </c>
      <c r="E67" s="11">
        <v>8.4</v>
      </c>
      <c r="F67" s="11">
        <v>832</v>
      </c>
      <c r="G67" s="11">
        <v>834</v>
      </c>
      <c r="H67" s="11">
        <v>820</v>
      </c>
      <c r="I67" s="11">
        <v>700</v>
      </c>
      <c r="J67" s="116">
        <f t="shared" si="1"/>
        <v>796.5</v>
      </c>
      <c r="K67" s="117"/>
      <c r="M67" s="8">
        <v>5</v>
      </c>
      <c r="N67" s="114">
        <v>8.1999999999999993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544</v>
      </c>
      <c r="G68" s="69">
        <v>564</v>
      </c>
      <c r="H68" s="69">
        <v>524</v>
      </c>
      <c r="I68" s="69">
        <v>503</v>
      </c>
      <c r="J68" s="116">
        <f t="shared" si="1"/>
        <v>533.75</v>
      </c>
      <c r="K68" s="117"/>
      <c r="M68" s="13">
        <v>6</v>
      </c>
      <c r="N68" s="118">
        <v>7.4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263</v>
      </c>
      <c r="G69" s="69">
        <v>291</v>
      </c>
      <c r="H69" s="69">
        <v>287</v>
      </c>
      <c r="I69" s="69">
        <v>275</v>
      </c>
      <c r="J69" s="116">
        <f t="shared" si="1"/>
        <v>279</v>
      </c>
      <c r="K69" s="117"/>
      <c r="P69" s="2"/>
    </row>
    <row r="70" spans="1:16" ht="15.75" thickBot="1" x14ac:dyDescent="0.3">
      <c r="A70" s="2"/>
      <c r="C70" s="15" t="s">
        <v>17</v>
      </c>
      <c r="D70" s="16">
        <v>59.86</v>
      </c>
      <c r="E70" s="16">
        <v>7</v>
      </c>
      <c r="F70" s="16">
        <v>256</v>
      </c>
      <c r="G70" s="16">
        <v>293</v>
      </c>
      <c r="H70" s="16">
        <v>291</v>
      </c>
      <c r="I70" s="16">
        <v>279</v>
      </c>
      <c r="J70" s="120">
        <f t="shared" si="1"/>
        <v>279.75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13.94</v>
      </c>
      <c r="E73" s="11">
        <v>6.9</v>
      </c>
      <c r="F73" s="23">
        <v>1028</v>
      </c>
      <c r="G73" s="17"/>
      <c r="H73" s="24" t="s">
        <v>22</v>
      </c>
      <c r="I73" s="132">
        <v>6.28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66.150000000000006</v>
      </c>
      <c r="E74" s="11"/>
      <c r="F74" s="23">
        <v>255</v>
      </c>
      <c r="G74" s="17"/>
      <c r="H74" s="28" t="s">
        <v>26</v>
      </c>
      <c r="I74" s="134">
        <v>5.95</v>
      </c>
      <c r="J74" s="134"/>
      <c r="K74" s="135"/>
      <c r="M74" s="29">
        <v>6.8</v>
      </c>
      <c r="N74" s="30">
        <v>115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66.959999999999994</v>
      </c>
      <c r="E76" s="11"/>
      <c r="F76" s="23">
        <v>253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73.28</v>
      </c>
      <c r="E77" s="11"/>
      <c r="F77" s="23">
        <v>258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77.56</v>
      </c>
      <c r="E78" s="11"/>
      <c r="F78" s="23">
        <v>1782</v>
      </c>
      <c r="G78" s="17"/>
      <c r="H78" s="122">
        <v>2</v>
      </c>
      <c r="I78" s="124">
        <v>841</v>
      </c>
      <c r="J78" s="124">
        <v>611</v>
      </c>
      <c r="K78" s="126">
        <f>((I78-J78)/I78)</f>
        <v>0.27348394768133177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77.34</v>
      </c>
      <c r="E79" s="11">
        <v>6.4</v>
      </c>
      <c r="F79" s="23">
        <v>451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473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78.12</v>
      </c>
      <c r="E81" s="11">
        <v>6.2</v>
      </c>
      <c r="F81" s="23">
        <v>872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0.30330198994095781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869</v>
      </c>
      <c r="G82" s="17"/>
      <c r="M82" s="130" t="s">
        <v>44</v>
      </c>
      <c r="N82" s="131"/>
      <c r="O82" s="40">
        <f>(J67-J68)/J67</f>
        <v>0.32988072818581293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0.47728337236533958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-2.6881720430107529E-3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91.35</v>
      </c>
      <c r="E85" s="36"/>
      <c r="F85" s="37"/>
      <c r="G85" s="49"/>
      <c r="H85" s="50" t="s">
        <v>22</v>
      </c>
      <c r="I85" s="36">
        <v>456</v>
      </c>
      <c r="J85" s="36">
        <v>400</v>
      </c>
      <c r="K85" s="37">
        <f>I85-J85</f>
        <v>56</v>
      </c>
      <c r="M85" s="141" t="s">
        <v>54</v>
      </c>
      <c r="N85" s="142"/>
      <c r="O85" s="51">
        <f>(J66-J70)/J66</f>
        <v>0.75530286464027996</v>
      </c>
      <c r="P85" s="2"/>
    </row>
    <row r="86" spans="1:16" ht="15.75" thickBot="1" x14ac:dyDescent="0.3">
      <c r="A86" s="2"/>
      <c r="B86" s="44"/>
      <c r="C86" s="48" t="s">
        <v>55</v>
      </c>
      <c r="D86" s="36">
        <v>72.650000000000006</v>
      </c>
      <c r="E86" s="36">
        <v>68.48</v>
      </c>
      <c r="F86" s="37">
        <v>94.26</v>
      </c>
      <c r="G86" s="52">
        <v>5.3</v>
      </c>
      <c r="H86" s="29" t="s">
        <v>26</v>
      </c>
      <c r="I86" s="38">
        <v>257</v>
      </c>
      <c r="J86" s="38">
        <v>238</v>
      </c>
      <c r="K86" s="37">
        <f>I86-J86</f>
        <v>19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77.400000000000006</v>
      </c>
      <c r="E87" s="36">
        <v>62.86</v>
      </c>
      <c r="F87" s="37">
        <v>81.22</v>
      </c>
      <c r="P87" s="2"/>
    </row>
    <row r="88" spans="1:16" ht="15" customHeight="1" x14ac:dyDescent="0.25">
      <c r="A88" s="2"/>
      <c r="B88" s="44"/>
      <c r="C88" s="48" t="s">
        <v>57</v>
      </c>
      <c r="D88" s="36">
        <v>78.150000000000006</v>
      </c>
      <c r="E88" s="36">
        <v>53.46</v>
      </c>
      <c r="F88" s="37">
        <v>68.41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53.45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91.6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420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419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421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422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423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 t="s">
        <v>424</v>
      </c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 t="s">
        <v>425</v>
      </c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 t="s">
        <v>426</v>
      </c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 t="s">
        <v>427</v>
      </c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1760</v>
      </c>
      <c r="G119" s="12"/>
      <c r="H119" s="12"/>
      <c r="I119" s="12"/>
      <c r="J119" s="116">
        <f>AVERAGE(F119:I119)</f>
        <v>1760</v>
      </c>
      <c r="K119" s="117"/>
      <c r="M119" s="8">
        <v>2</v>
      </c>
      <c r="N119" s="114">
        <v>8.3000000000000007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676</v>
      </c>
      <c r="G120" s="12"/>
      <c r="H120" s="12"/>
      <c r="I120" s="12"/>
      <c r="J120" s="116">
        <f t="shared" ref="J120:J125" si="2">AVERAGE(F120:I120)</f>
        <v>676</v>
      </c>
      <c r="K120" s="117"/>
      <c r="M120" s="8">
        <v>3</v>
      </c>
      <c r="N120" s="114">
        <v>7.8</v>
      </c>
      <c r="O120" s="115"/>
      <c r="P120" s="2"/>
    </row>
    <row r="121" spans="1:16" x14ac:dyDescent="0.25">
      <c r="A121" s="2"/>
      <c r="C121" s="9" t="s">
        <v>13</v>
      </c>
      <c r="D121" s="11">
        <v>65.75</v>
      </c>
      <c r="E121" s="11">
        <v>5.9</v>
      </c>
      <c r="F121" s="11">
        <v>1272</v>
      </c>
      <c r="G121" s="11">
        <v>1250</v>
      </c>
      <c r="H121" s="11">
        <v>1179</v>
      </c>
      <c r="I121" s="11">
        <v>1160</v>
      </c>
      <c r="J121" s="116">
        <f t="shared" si="2"/>
        <v>1215.25</v>
      </c>
      <c r="K121" s="117"/>
      <c r="M121" s="8">
        <v>4</v>
      </c>
      <c r="N121" s="114">
        <v>7.7</v>
      </c>
      <c r="O121" s="115"/>
      <c r="P121" s="2"/>
    </row>
    <row r="122" spans="1:16" x14ac:dyDescent="0.25">
      <c r="A122" s="2"/>
      <c r="C122" s="9" t="s">
        <v>14</v>
      </c>
      <c r="D122" s="11">
        <v>61.25</v>
      </c>
      <c r="E122" s="11">
        <v>7.6</v>
      </c>
      <c r="F122" s="11">
        <v>615</v>
      </c>
      <c r="G122" s="11">
        <v>631</v>
      </c>
      <c r="H122" s="11">
        <v>627</v>
      </c>
      <c r="I122" s="11">
        <v>616</v>
      </c>
      <c r="J122" s="116">
        <f t="shared" si="2"/>
        <v>622.25</v>
      </c>
      <c r="K122" s="117"/>
      <c r="M122" s="8">
        <v>5</v>
      </c>
      <c r="N122" s="114">
        <v>8.1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484</v>
      </c>
      <c r="G123" s="69">
        <v>469</v>
      </c>
      <c r="H123" s="69">
        <v>451</v>
      </c>
      <c r="I123" s="69">
        <v>440</v>
      </c>
      <c r="J123" s="116">
        <f t="shared" si="2"/>
        <v>461</v>
      </c>
      <c r="K123" s="117"/>
      <c r="M123" s="13">
        <v>6</v>
      </c>
      <c r="N123" s="118">
        <v>7.1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249</v>
      </c>
      <c r="G124" s="69">
        <v>246</v>
      </c>
      <c r="H124" s="69">
        <v>243</v>
      </c>
      <c r="I124" s="69">
        <v>241</v>
      </c>
      <c r="J124" s="116">
        <f t="shared" si="2"/>
        <v>244.75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59.88</v>
      </c>
      <c r="E125" s="16">
        <v>6.9</v>
      </c>
      <c r="F125" s="16">
        <v>255</v>
      </c>
      <c r="G125" s="16">
        <v>251</v>
      </c>
      <c r="H125" s="16">
        <v>247</v>
      </c>
      <c r="I125" s="16">
        <v>245</v>
      </c>
      <c r="J125" s="120">
        <f t="shared" si="2"/>
        <v>249.5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8.41</v>
      </c>
      <c r="E128" s="11">
        <v>6.7</v>
      </c>
      <c r="F128" s="23">
        <v>1089</v>
      </c>
      <c r="G128" s="17"/>
      <c r="H128" s="24" t="s">
        <v>22</v>
      </c>
      <c r="I128" s="132">
        <v>5.72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65.459999999999994</v>
      </c>
      <c r="E129" s="11"/>
      <c r="F129" s="23">
        <v>269</v>
      </c>
      <c r="G129" s="17"/>
      <c r="H129" s="28" t="s">
        <v>26</v>
      </c>
      <c r="I129" s="134">
        <v>5.38</v>
      </c>
      <c r="J129" s="134"/>
      <c r="K129" s="135"/>
      <c r="M129" s="29">
        <v>6.9</v>
      </c>
      <c r="N129" s="30">
        <v>135</v>
      </c>
      <c r="O129" s="31">
        <v>0.05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64.48</v>
      </c>
      <c r="E131" s="11"/>
      <c r="F131" s="23">
        <v>266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67.349999999999994</v>
      </c>
      <c r="E132" s="11"/>
      <c r="F132" s="23">
        <v>267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5.5</v>
      </c>
      <c r="O132" s="37">
        <v>150</v>
      </c>
      <c r="P132" s="2"/>
    </row>
    <row r="133" spans="1:16" ht="15.75" thickBot="1" x14ac:dyDescent="0.3">
      <c r="A133" s="2"/>
      <c r="C133" s="22" t="s">
        <v>37</v>
      </c>
      <c r="D133" s="11">
        <v>76.7</v>
      </c>
      <c r="E133" s="11"/>
      <c r="F133" s="23">
        <v>1898</v>
      </c>
      <c r="G133" s="17"/>
      <c r="H133" s="122"/>
      <c r="I133" s="124"/>
      <c r="J133" s="124"/>
      <c r="K133" s="126" t="e">
        <f>((I133-J133)/I133)</f>
        <v>#DIV/0!</v>
      </c>
      <c r="M133" s="13">
        <v>2</v>
      </c>
      <c r="N133" s="38">
        <v>5.4</v>
      </c>
      <c r="O133" s="39">
        <v>150</v>
      </c>
      <c r="P133" s="2"/>
    </row>
    <row r="134" spans="1:16" ht="15.75" thickBot="1" x14ac:dyDescent="0.3">
      <c r="A134" s="2"/>
      <c r="C134" s="22" t="s">
        <v>38</v>
      </c>
      <c r="D134" s="11">
        <v>76.86</v>
      </c>
      <c r="E134" s="11">
        <v>6.6</v>
      </c>
      <c r="F134" s="23">
        <v>445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429</v>
      </c>
      <c r="G135" s="17"/>
      <c r="H135" s="122">
        <v>8</v>
      </c>
      <c r="I135" s="124">
        <v>480</v>
      </c>
      <c r="J135" s="124">
        <v>211</v>
      </c>
      <c r="K135" s="126">
        <f>((I135-J135)/I135)</f>
        <v>0.56041666666666667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77.89</v>
      </c>
      <c r="E136" s="11">
        <v>6.3</v>
      </c>
      <c r="F136" s="23">
        <v>860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0.4879654392100391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848</v>
      </c>
      <c r="G137" s="17"/>
      <c r="M137" s="130" t="s">
        <v>44</v>
      </c>
      <c r="N137" s="131"/>
      <c r="O137" s="40">
        <f>(J122-J123)/J122</f>
        <v>0.25914021695460027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0.46908893709327548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-1.9407558733401432E-2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</v>
      </c>
      <c r="E140" s="36"/>
      <c r="F140" s="37"/>
      <c r="G140" s="49"/>
      <c r="H140" s="50" t="s">
        <v>120</v>
      </c>
      <c r="I140" s="36">
        <v>371</v>
      </c>
      <c r="J140" s="36">
        <v>331</v>
      </c>
      <c r="K140" s="37">
        <f>I140-J140</f>
        <v>40</v>
      </c>
      <c r="M140" s="141" t="s">
        <v>54</v>
      </c>
      <c r="N140" s="142"/>
      <c r="O140" s="51">
        <f>(J121-J125)/J121</f>
        <v>0.79469245011314549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72.400000000000006</v>
      </c>
      <c r="E141" s="36">
        <v>68.34</v>
      </c>
      <c r="F141" s="37">
        <v>94.37</v>
      </c>
      <c r="G141" s="52">
        <v>5.0999999999999996</v>
      </c>
      <c r="H141" s="29" t="s">
        <v>26</v>
      </c>
      <c r="I141" s="38">
        <v>215</v>
      </c>
      <c r="J141" s="38">
        <v>184</v>
      </c>
      <c r="K141" s="37">
        <f>I141-J141</f>
        <v>31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78.150000000000006</v>
      </c>
      <c r="E142" s="36">
        <v>63.39</v>
      </c>
      <c r="F142" s="37">
        <v>81.11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77.5</v>
      </c>
      <c r="E143" s="36">
        <v>53.23</v>
      </c>
      <c r="F143" s="37">
        <v>68.680000000000007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52.85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429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430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431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432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433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434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4C22-6A5E-4B06-B1B5-93CD3D8BFF98}">
  <sheetPr codeName="Sheet37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1137.6666666666667</v>
      </c>
    </row>
    <row r="7" spans="1:19" x14ac:dyDescent="0.25">
      <c r="A7" s="2"/>
      <c r="C7" s="9" t="s">
        <v>11</v>
      </c>
      <c r="D7" s="10"/>
      <c r="E7" s="10"/>
      <c r="F7" s="11">
        <v>1785</v>
      </c>
      <c r="G7" s="12"/>
      <c r="H7" s="12"/>
      <c r="I7" s="12"/>
      <c r="J7" s="116">
        <f>AVERAGE(F7:I7)</f>
        <v>1785</v>
      </c>
      <c r="K7" s="117"/>
      <c r="M7" s="8">
        <v>2</v>
      </c>
      <c r="N7" s="114">
        <v>8.4</v>
      </c>
      <c r="O7" s="115"/>
      <c r="P7" s="2"/>
      <c r="R7" s="60" t="s">
        <v>22</v>
      </c>
      <c r="S7" s="84">
        <f>AVERAGE(J10,J67,J122)</f>
        <v>595.5</v>
      </c>
    </row>
    <row r="8" spans="1:19" x14ac:dyDescent="0.25">
      <c r="A8" s="2"/>
      <c r="C8" s="9" t="s">
        <v>12</v>
      </c>
      <c r="D8" s="10"/>
      <c r="E8" s="10"/>
      <c r="F8" s="11">
        <v>686</v>
      </c>
      <c r="G8" s="12"/>
      <c r="H8" s="12"/>
      <c r="I8" s="12"/>
      <c r="J8" s="116">
        <f t="shared" ref="J8:J13" si="0">AVERAGE(F8:I8)</f>
        <v>686</v>
      </c>
      <c r="K8" s="117"/>
      <c r="M8" s="8">
        <v>3</v>
      </c>
      <c r="N8" s="114">
        <v>7.8</v>
      </c>
      <c r="O8" s="115"/>
      <c r="P8" s="2"/>
      <c r="R8" s="60" t="s">
        <v>26</v>
      </c>
      <c r="S8" s="85">
        <f>AVERAGE(J13,J70,J125)</f>
        <v>223.83333333333334</v>
      </c>
    </row>
    <row r="9" spans="1:19" x14ac:dyDescent="0.25">
      <c r="A9" s="2"/>
      <c r="C9" s="9" t="s">
        <v>13</v>
      </c>
      <c r="D9" s="11">
        <v>60.65</v>
      </c>
      <c r="E9" s="11">
        <v>5.8</v>
      </c>
      <c r="F9" s="11">
        <v>1255</v>
      </c>
      <c r="G9" s="11">
        <v>1050</v>
      </c>
      <c r="H9" s="11">
        <v>1001</v>
      </c>
      <c r="I9" s="11">
        <v>1063</v>
      </c>
      <c r="J9" s="116">
        <f t="shared" si="0"/>
        <v>1092.25</v>
      </c>
      <c r="K9" s="117"/>
      <c r="M9" s="8">
        <v>4</v>
      </c>
      <c r="N9" s="114">
        <v>7.6</v>
      </c>
      <c r="O9" s="115"/>
      <c r="P9" s="2"/>
      <c r="R9" s="86" t="s">
        <v>591</v>
      </c>
      <c r="S9" s="87">
        <f>S6-S8</f>
        <v>913.83333333333337</v>
      </c>
    </row>
    <row r="10" spans="1:19" x14ac:dyDescent="0.25">
      <c r="A10" s="2"/>
      <c r="C10" s="9" t="s">
        <v>14</v>
      </c>
      <c r="D10" s="11">
        <v>59.23</v>
      </c>
      <c r="E10" s="11">
        <v>7.7</v>
      </c>
      <c r="F10" s="11">
        <v>639</v>
      </c>
      <c r="G10" s="11">
        <v>674</v>
      </c>
      <c r="H10" s="11">
        <v>583</v>
      </c>
      <c r="I10" s="11">
        <v>525</v>
      </c>
      <c r="J10" s="116">
        <f t="shared" si="0"/>
        <v>605.25</v>
      </c>
      <c r="K10" s="117"/>
      <c r="M10" s="8">
        <v>5</v>
      </c>
      <c r="N10" s="114">
        <v>8.1999999999999993</v>
      </c>
      <c r="O10" s="115"/>
      <c r="P10" s="2"/>
      <c r="R10" s="86" t="s">
        <v>592</v>
      </c>
      <c r="S10" s="88">
        <f>S7-S8</f>
        <v>371.66666666666663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348</v>
      </c>
      <c r="G11" s="69">
        <v>428</v>
      </c>
      <c r="H11" s="69">
        <v>406</v>
      </c>
      <c r="I11" s="69">
        <v>427</v>
      </c>
      <c r="J11" s="116">
        <f t="shared" si="0"/>
        <v>402.25</v>
      </c>
      <c r="K11" s="117"/>
      <c r="M11" s="13">
        <v>6</v>
      </c>
      <c r="N11" s="118">
        <v>7.3</v>
      </c>
      <c r="O11" s="119"/>
      <c r="P11" s="2"/>
      <c r="R11" s="89" t="s">
        <v>593</v>
      </c>
      <c r="S11" s="90">
        <f>S9/S6</f>
        <v>0.8032522707295634</v>
      </c>
    </row>
    <row r="12" spans="1:19" x14ac:dyDescent="0.25">
      <c r="A12" s="2"/>
      <c r="C12" s="9" t="s">
        <v>16</v>
      </c>
      <c r="D12" s="11"/>
      <c r="E12" s="11"/>
      <c r="F12" s="11">
        <v>244</v>
      </c>
      <c r="G12" s="69">
        <v>236</v>
      </c>
      <c r="H12" s="69">
        <v>259</v>
      </c>
      <c r="I12" s="69">
        <v>252</v>
      </c>
      <c r="J12" s="116">
        <f t="shared" si="0"/>
        <v>247.75</v>
      </c>
      <c r="K12" s="117"/>
      <c r="P12" s="2"/>
      <c r="R12" s="89" t="s">
        <v>594</v>
      </c>
      <c r="S12" s="91">
        <f>S10/S7</f>
        <v>0.62412538483067448</v>
      </c>
    </row>
    <row r="13" spans="1:19" ht="15.75" thickBot="1" x14ac:dyDescent="0.3">
      <c r="A13" s="2"/>
      <c r="C13" s="15" t="s">
        <v>17</v>
      </c>
      <c r="D13" s="16">
        <v>58.69</v>
      </c>
      <c r="E13" s="16">
        <v>7.2</v>
      </c>
      <c r="F13" s="16">
        <v>236</v>
      </c>
      <c r="G13" s="16">
        <v>229</v>
      </c>
      <c r="H13" s="16">
        <v>239</v>
      </c>
      <c r="I13" s="16">
        <v>205</v>
      </c>
      <c r="J13" s="120">
        <f t="shared" si="0"/>
        <v>227.25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11.29</v>
      </c>
      <c r="E16" s="11">
        <v>6</v>
      </c>
      <c r="F16" s="23">
        <v>1365</v>
      </c>
      <c r="G16" s="17"/>
      <c r="H16" s="24" t="s">
        <v>22</v>
      </c>
      <c r="I16" s="132">
        <v>5.94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65.459999999999994</v>
      </c>
      <c r="E17" s="11"/>
      <c r="F17" s="23">
        <v>246</v>
      </c>
      <c r="G17" s="17"/>
      <c r="H17" s="28" t="s">
        <v>26</v>
      </c>
      <c r="I17" s="134">
        <v>5.18</v>
      </c>
      <c r="J17" s="134"/>
      <c r="K17" s="135"/>
      <c r="M17" s="29">
        <v>6.8</v>
      </c>
      <c r="N17" s="30">
        <v>87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66.84</v>
      </c>
      <c r="E19" s="11"/>
      <c r="F19" s="23">
        <v>244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72.510000000000005</v>
      </c>
      <c r="E20" s="11"/>
      <c r="F20" s="23">
        <v>221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75.27</v>
      </c>
      <c r="E21" s="11"/>
      <c r="F21" s="23">
        <v>1766</v>
      </c>
      <c r="G21" s="17"/>
      <c r="H21" s="122">
        <v>3</v>
      </c>
      <c r="I21" s="124">
        <v>580</v>
      </c>
      <c r="J21" s="124">
        <v>484</v>
      </c>
      <c r="K21" s="126">
        <f>((I21-J21)/I21)</f>
        <v>0.16551724137931034</v>
      </c>
      <c r="M21" s="13">
        <v>2</v>
      </c>
      <c r="N21" s="38">
        <v>5.8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76.069999999999993</v>
      </c>
      <c r="E22" s="11">
        <v>6.5</v>
      </c>
      <c r="F22" s="23">
        <v>461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442</v>
      </c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78.08</v>
      </c>
      <c r="E24" s="11">
        <v>6.2</v>
      </c>
      <c r="F24" s="23">
        <v>844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0.44586861982146947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816</v>
      </c>
      <c r="G25" s="17"/>
      <c r="M25" s="130" t="s">
        <v>44</v>
      </c>
      <c r="N25" s="131"/>
      <c r="O25" s="40">
        <f>(J10-J11)/J10</f>
        <v>0.33539859562164392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0.38408949658172781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8.2744702320887986E-2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91.44</v>
      </c>
      <c r="E28" s="36"/>
      <c r="F28" s="37"/>
      <c r="G28" s="49"/>
      <c r="H28" s="50" t="s">
        <v>104</v>
      </c>
      <c r="I28" s="36">
        <v>645</v>
      </c>
      <c r="J28" s="36">
        <v>588</v>
      </c>
      <c r="K28" s="37">
        <f>I28-J28</f>
        <v>57</v>
      </c>
      <c r="M28" s="141" t="s">
        <v>54</v>
      </c>
      <c r="N28" s="142"/>
      <c r="O28" s="51">
        <f>(J9-J13)/J9</f>
        <v>0.79194323643854425</v>
      </c>
      <c r="P28" s="2"/>
    </row>
    <row r="29" spans="1:16" ht="15.75" thickBot="1" x14ac:dyDescent="0.3">
      <c r="A29" s="2"/>
      <c r="B29" s="44"/>
      <c r="C29" s="48" t="s">
        <v>55</v>
      </c>
      <c r="D29" s="36">
        <v>72.349999999999994</v>
      </c>
      <c r="E29" s="36">
        <v>68.45</v>
      </c>
      <c r="F29" s="37">
        <v>94.62</v>
      </c>
      <c r="G29" s="52">
        <v>5.2</v>
      </c>
      <c r="H29" s="29" t="s">
        <v>105</v>
      </c>
      <c r="I29" s="38">
        <v>246</v>
      </c>
      <c r="J29" s="38">
        <v>211</v>
      </c>
      <c r="K29" s="37">
        <f>I29-J29</f>
        <v>35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78.349999999999994</v>
      </c>
      <c r="E30" s="36">
        <v>63.88</v>
      </c>
      <c r="F30" s="37">
        <v>81.540000000000006</v>
      </c>
      <c r="P30" s="2"/>
    </row>
    <row r="31" spans="1:16" ht="15" customHeight="1" x14ac:dyDescent="0.25">
      <c r="A31" s="2"/>
      <c r="B31" s="44"/>
      <c r="C31" s="48" t="s">
        <v>57</v>
      </c>
      <c r="D31" s="36">
        <v>75.45</v>
      </c>
      <c r="E31" s="36">
        <v>51.49</v>
      </c>
      <c r="F31" s="37">
        <v>68.25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53.88</v>
      </c>
      <c r="E32" s="55"/>
      <c r="F32" s="37"/>
      <c r="G32" s="56"/>
      <c r="P32" s="2"/>
    </row>
    <row r="33" spans="1:19" ht="15" customHeight="1" thickBot="1" x14ac:dyDescent="0.3">
      <c r="A33" s="2"/>
      <c r="B33" s="44"/>
      <c r="C33" s="48" t="s">
        <v>59</v>
      </c>
      <c r="D33" s="36">
        <v>91.51</v>
      </c>
      <c r="E33" s="36"/>
      <c r="F33" s="57"/>
      <c r="G33" s="58" t="s">
        <v>60</v>
      </c>
      <c r="P33" s="2"/>
    </row>
    <row r="34" spans="1:19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9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9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9" x14ac:dyDescent="0.25">
      <c r="A37" s="2"/>
      <c r="P37" s="2"/>
    </row>
    <row r="38" spans="1:19" x14ac:dyDescent="0.25">
      <c r="A38" s="2"/>
      <c r="P38" s="2"/>
    </row>
    <row r="39" spans="1:19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9" ht="15" customHeight="1" x14ac:dyDescent="0.25">
      <c r="A40" s="2"/>
      <c r="B40" s="66"/>
      <c r="C40" s="136" t="s">
        <v>435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9" x14ac:dyDescent="0.25">
      <c r="A41" s="2"/>
      <c r="C41" s="136" t="s">
        <v>436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9" x14ac:dyDescent="0.25">
      <c r="A42" s="2"/>
      <c r="C42" s="136" t="s">
        <v>437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9" x14ac:dyDescent="0.25">
      <c r="A43" s="2"/>
      <c r="C43" s="136" t="s">
        <v>438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9" x14ac:dyDescent="0.25">
      <c r="A44" s="2"/>
      <c r="C44" s="136" t="s">
        <v>439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9" x14ac:dyDescent="0.25">
      <c r="A45" s="2"/>
      <c r="C45" s="136" t="s">
        <v>440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  <c r="S45">
        <v>2</v>
      </c>
    </row>
    <row r="46" spans="1:19" x14ac:dyDescent="0.25">
      <c r="A46" s="2"/>
      <c r="C46" s="136" t="s">
        <v>441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9" x14ac:dyDescent="0.25">
      <c r="A47" s="2"/>
      <c r="C47" s="136" t="s">
        <v>442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9" x14ac:dyDescent="0.25">
      <c r="A48" s="2"/>
      <c r="C48" s="136" t="s">
        <v>443</v>
      </c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 t="s">
        <v>444</v>
      </c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 t="s">
        <v>445</v>
      </c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 t="s">
        <v>446</v>
      </c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1711</v>
      </c>
      <c r="G64" s="12"/>
      <c r="H64" s="12"/>
      <c r="I64" s="12"/>
      <c r="J64" s="116">
        <f>AVERAGE(F64:I64)</f>
        <v>1711</v>
      </c>
      <c r="K64" s="117"/>
      <c r="M64" s="8">
        <v>2</v>
      </c>
      <c r="N64" s="114">
        <v>8.5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666</v>
      </c>
      <c r="G65" s="12"/>
      <c r="H65" s="12"/>
      <c r="I65" s="12"/>
      <c r="J65" s="116">
        <f t="shared" ref="J65:J70" si="1">AVERAGE(F65:I65)</f>
        <v>666</v>
      </c>
      <c r="K65" s="117"/>
      <c r="M65" s="8">
        <v>3</v>
      </c>
      <c r="N65" s="114">
        <v>8.3000000000000007</v>
      </c>
      <c r="O65" s="115"/>
      <c r="P65" s="2"/>
    </row>
    <row r="66" spans="1:16" ht="15" customHeight="1" x14ac:dyDescent="0.25">
      <c r="A66" s="2"/>
      <c r="C66" s="9" t="s">
        <v>13</v>
      </c>
      <c r="D66" s="11">
        <v>64.709999999999994</v>
      </c>
      <c r="E66" s="11">
        <v>5.9</v>
      </c>
      <c r="F66" s="11">
        <v>1209</v>
      </c>
      <c r="G66" s="11">
        <v>1212</v>
      </c>
      <c r="H66" s="11">
        <v>1191</v>
      </c>
      <c r="I66" s="11">
        <v>1184</v>
      </c>
      <c r="J66" s="116">
        <f t="shared" si="1"/>
        <v>1199</v>
      </c>
      <c r="K66" s="117"/>
      <c r="M66" s="8">
        <v>4</v>
      </c>
      <c r="N66" s="114">
        <v>8.1</v>
      </c>
      <c r="O66" s="115"/>
      <c r="P66" s="2"/>
    </row>
    <row r="67" spans="1:16" ht="15" customHeight="1" x14ac:dyDescent="0.25">
      <c r="A67" s="2"/>
      <c r="C67" s="9" t="s">
        <v>14</v>
      </c>
      <c r="D67" s="11">
        <v>60.61</v>
      </c>
      <c r="E67" s="11">
        <v>7.4</v>
      </c>
      <c r="F67" s="11">
        <v>591</v>
      </c>
      <c r="G67" s="11">
        <v>589</v>
      </c>
      <c r="H67" s="11">
        <v>592</v>
      </c>
      <c r="I67" s="11">
        <v>622</v>
      </c>
      <c r="J67" s="116">
        <f t="shared" si="1"/>
        <v>598.5</v>
      </c>
      <c r="K67" s="117"/>
      <c r="M67" s="8">
        <v>5</v>
      </c>
      <c r="N67" s="114">
        <v>8.6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402</v>
      </c>
      <c r="G68" s="69">
        <v>406</v>
      </c>
      <c r="H68" s="69">
        <v>400</v>
      </c>
      <c r="I68" s="69">
        <v>391</v>
      </c>
      <c r="J68" s="116">
        <f t="shared" si="1"/>
        <v>399.75</v>
      </c>
      <c r="K68" s="117"/>
      <c r="M68" s="13">
        <v>6</v>
      </c>
      <c r="N68" s="118">
        <v>7.5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219</v>
      </c>
      <c r="G69" s="69">
        <v>229</v>
      </c>
      <c r="H69" s="69">
        <v>218</v>
      </c>
      <c r="I69" s="69">
        <v>200</v>
      </c>
      <c r="J69" s="116">
        <f t="shared" si="1"/>
        <v>216.5</v>
      </c>
      <c r="K69" s="117"/>
      <c r="P69" s="2"/>
    </row>
    <row r="70" spans="1:16" ht="15.75" thickBot="1" x14ac:dyDescent="0.3">
      <c r="A70" s="2"/>
      <c r="C70" s="15" t="s">
        <v>17</v>
      </c>
      <c r="D70" s="16">
        <v>59.84</v>
      </c>
      <c r="E70" s="16">
        <v>7</v>
      </c>
      <c r="F70" s="16">
        <v>228</v>
      </c>
      <c r="G70" s="16">
        <v>237</v>
      </c>
      <c r="H70" s="16">
        <v>227</v>
      </c>
      <c r="I70" s="16">
        <v>208</v>
      </c>
      <c r="J70" s="120">
        <f t="shared" si="1"/>
        <v>225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16.72</v>
      </c>
      <c r="E73" s="11">
        <v>5.8</v>
      </c>
      <c r="F73" s="23">
        <v>1289</v>
      </c>
      <c r="G73" s="17"/>
      <c r="H73" s="24" t="s">
        <v>22</v>
      </c>
      <c r="I73" s="132">
        <v>5.27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66.33</v>
      </c>
      <c r="E74" s="11"/>
      <c r="F74" s="23">
        <v>202</v>
      </c>
      <c r="G74" s="17"/>
      <c r="H74" s="28" t="s">
        <v>26</v>
      </c>
      <c r="I74" s="134">
        <v>5.83</v>
      </c>
      <c r="J74" s="134"/>
      <c r="K74" s="135"/>
      <c r="M74" s="29">
        <v>6.9</v>
      </c>
      <c r="N74" s="30">
        <v>121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63.76</v>
      </c>
      <c r="E76" s="11"/>
      <c r="F76" s="23">
        <v>227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69.11</v>
      </c>
      <c r="E77" s="11"/>
      <c r="F77" s="23">
        <v>211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5.4</v>
      </c>
      <c r="O77" s="37">
        <v>150</v>
      </c>
      <c r="P77" s="2"/>
    </row>
    <row r="78" spans="1:16" ht="15.75" thickBot="1" x14ac:dyDescent="0.3">
      <c r="A78" s="2"/>
      <c r="C78" s="22" t="s">
        <v>37</v>
      </c>
      <c r="D78" s="11">
        <v>75.53</v>
      </c>
      <c r="E78" s="11"/>
      <c r="F78" s="23">
        <v>1844</v>
      </c>
      <c r="G78" s="17"/>
      <c r="H78" s="122">
        <v>4</v>
      </c>
      <c r="I78" s="124">
        <v>564</v>
      </c>
      <c r="J78" s="124">
        <v>311</v>
      </c>
      <c r="K78" s="126">
        <f>((I78-J78)/I78)</f>
        <v>0.44858156028368795</v>
      </c>
      <c r="M78" s="13">
        <v>2</v>
      </c>
      <c r="N78" s="38">
        <v>5.2</v>
      </c>
      <c r="O78" s="39">
        <v>150</v>
      </c>
      <c r="P78" s="2"/>
    </row>
    <row r="79" spans="1:16" ht="15.75" thickBot="1" x14ac:dyDescent="0.3">
      <c r="A79" s="2"/>
      <c r="C79" s="22" t="s">
        <v>38</v>
      </c>
      <c r="D79" s="11">
        <v>74.91</v>
      </c>
      <c r="E79" s="11">
        <v>6.3</v>
      </c>
      <c r="F79" s="23">
        <v>586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574</v>
      </c>
      <c r="G80" s="17"/>
      <c r="H80" s="122">
        <v>12</v>
      </c>
      <c r="I80" s="124">
        <v>333</v>
      </c>
      <c r="J80" s="124">
        <v>139</v>
      </c>
      <c r="K80" s="126">
        <f>((I80-J80)/I80)</f>
        <v>0.58258258258258255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77.36</v>
      </c>
      <c r="E81" s="11">
        <v>6.1</v>
      </c>
      <c r="F81" s="23">
        <v>1077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0.50083402835696411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1041</v>
      </c>
      <c r="G82" s="17"/>
      <c r="M82" s="130" t="s">
        <v>44</v>
      </c>
      <c r="N82" s="131"/>
      <c r="O82" s="40">
        <f>(J67-J68)/J67</f>
        <v>0.33208020050125314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0.45841150719199497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-3.9260969976905313E-2</v>
      </c>
      <c r="P84" s="2"/>
    </row>
    <row r="85" spans="1:16" ht="15.75" thickBot="1" x14ac:dyDescent="0.3">
      <c r="A85" s="2"/>
      <c r="B85" s="44"/>
      <c r="C85" s="48" t="s">
        <v>53</v>
      </c>
      <c r="D85" s="36">
        <v>90.88</v>
      </c>
      <c r="E85" s="36"/>
      <c r="F85" s="37"/>
      <c r="G85" s="49"/>
      <c r="H85" s="50" t="s">
        <v>22</v>
      </c>
      <c r="I85" s="36">
        <v>779</v>
      </c>
      <c r="J85" s="36">
        <v>706</v>
      </c>
      <c r="K85" s="37">
        <f>I85-J85</f>
        <v>73</v>
      </c>
      <c r="M85" s="141" t="s">
        <v>54</v>
      </c>
      <c r="N85" s="142"/>
      <c r="O85" s="51">
        <f>(J66-J70)/J66</f>
        <v>0.81234361968306923</v>
      </c>
      <c r="P85" s="2"/>
    </row>
    <row r="86" spans="1:16" ht="15.75" thickBot="1" x14ac:dyDescent="0.3">
      <c r="A86" s="2"/>
      <c r="B86" s="44"/>
      <c r="C86" s="48" t="s">
        <v>55</v>
      </c>
      <c r="D86" s="36">
        <v>72.95</v>
      </c>
      <c r="E86" s="36">
        <v>68.62</v>
      </c>
      <c r="F86" s="37">
        <v>94.07</v>
      </c>
      <c r="G86" s="52">
        <v>5.3</v>
      </c>
      <c r="H86" s="29" t="s">
        <v>26</v>
      </c>
      <c r="I86" s="38">
        <v>266</v>
      </c>
      <c r="J86" s="38">
        <v>249</v>
      </c>
      <c r="K86" s="37">
        <f>I86-J86</f>
        <v>17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80.25</v>
      </c>
      <c r="E87" s="36">
        <v>64.81</v>
      </c>
      <c r="F87" s="37">
        <v>80.77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76.849999999999994</v>
      </c>
      <c r="E88" s="36">
        <v>53.04</v>
      </c>
      <c r="F88" s="37">
        <v>69.02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57.07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90.93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447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449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448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450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451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452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1765</v>
      </c>
      <c r="G119" s="12"/>
      <c r="H119" s="12"/>
      <c r="I119" s="12"/>
      <c r="J119" s="116">
        <f>AVERAGE(F119:I119)</f>
        <v>1765</v>
      </c>
      <c r="K119" s="117"/>
      <c r="M119" s="8">
        <v>2</v>
      </c>
      <c r="N119" s="114">
        <v>9.5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680</v>
      </c>
      <c r="G120" s="12"/>
      <c r="H120" s="12"/>
      <c r="I120" s="12"/>
      <c r="J120" s="116">
        <f t="shared" ref="J120:J125" si="2">AVERAGE(F120:I120)</f>
        <v>680</v>
      </c>
      <c r="K120" s="117"/>
      <c r="M120" s="8">
        <v>3</v>
      </c>
      <c r="N120" s="114">
        <v>8.5</v>
      </c>
      <c r="O120" s="115"/>
      <c r="P120" s="2"/>
    </row>
    <row r="121" spans="1:16" x14ac:dyDescent="0.25">
      <c r="A121" s="2"/>
      <c r="C121" s="9" t="s">
        <v>13</v>
      </c>
      <c r="D121" s="11">
        <v>64.22</v>
      </c>
      <c r="E121" s="11">
        <v>5.7</v>
      </c>
      <c r="F121" s="11">
        <v>1119</v>
      </c>
      <c r="G121" s="11">
        <v>1135</v>
      </c>
      <c r="H121" s="11">
        <v>1121</v>
      </c>
      <c r="I121" s="11">
        <v>1112</v>
      </c>
      <c r="J121" s="116">
        <f t="shared" si="2"/>
        <v>1121.75</v>
      </c>
      <c r="K121" s="117"/>
      <c r="M121" s="8">
        <v>4</v>
      </c>
      <c r="N121" s="114">
        <v>7.9</v>
      </c>
      <c r="O121" s="115"/>
      <c r="P121" s="2"/>
    </row>
    <row r="122" spans="1:16" x14ac:dyDescent="0.25">
      <c r="A122" s="2"/>
      <c r="C122" s="9" t="s">
        <v>14</v>
      </c>
      <c r="D122" s="11">
        <v>60.7</v>
      </c>
      <c r="E122" s="11">
        <v>7.7</v>
      </c>
      <c r="F122" s="11">
        <v>595</v>
      </c>
      <c r="G122" s="11">
        <v>580</v>
      </c>
      <c r="H122" s="11">
        <v>571</v>
      </c>
      <c r="I122" s="11">
        <v>585</v>
      </c>
      <c r="J122" s="116">
        <f t="shared" si="2"/>
        <v>582.75</v>
      </c>
      <c r="K122" s="117"/>
      <c r="M122" s="8">
        <v>5</v>
      </c>
      <c r="N122" s="114">
        <v>8.1999999999999993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399</v>
      </c>
      <c r="G123" s="69">
        <v>378</v>
      </c>
      <c r="H123" s="69">
        <v>390</v>
      </c>
      <c r="I123" s="69">
        <v>398</v>
      </c>
      <c r="J123" s="116">
        <f t="shared" si="2"/>
        <v>391.25</v>
      </c>
      <c r="K123" s="117"/>
      <c r="M123" s="13">
        <v>6</v>
      </c>
      <c r="N123" s="118">
        <v>7.1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215</v>
      </c>
      <c r="G124" s="69">
        <v>212</v>
      </c>
      <c r="H124" s="69">
        <v>214</v>
      </c>
      <c r="I124" s="69">
        <v>216</v>
      </c>
      <c r="J124" s="116">
        <f t="shared" si="2"/>
        <v>214.25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60.53</v>
      </c>
      <c r="E125" s="16">
        <v>6.5</v>
      </c>
      <c r="F125" s="16">
        <v>220</v>
      </c>
      <c r="G125" s="16">
        <v>217</v>
      </c>
      <c r="H125" s="16">
        <v>219</v>
      </c>
      <c r="I125" s="16">
        <v>221</v>
      </c>
      <c r="J125" s="120">
        <f t="shared" si="2"/>
        <v>219.25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7.9</v>
      </c>
      <c r="E128" s="11">
        <v>5</v>
      </c>
      <c r="F128" s="23">
        <v>1185</v>
      </c>
      <c r="G128" s="17"/>
      <c r="H128" s="24" t="s">
        <v>22</v>
      </c>
      <c r="I128" s="132">
        <v>5.16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66.56</v>
      </c>
      <c r="E129" s="11"/>
      <c r="F129" s="23">
        <v>211</v>
      </c>
      <c r="G129" s="17"/>
      <c r="H129" s="28" t="s">
        <v>26</v>
      </c>
      <c r="I129" s="134">
        <v>4.93</v>
      </c>
      <c r="J129" s="134"/>
      <c r="K129" s="135"/>
      <c r="M129" s="29">
        <v>7</v>
      </c>
      <c r="N129" s="30">
        <v>126</v>
      </c>
      <c r="O129" s="31">
        <v>0.02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65.97</v>
      </c>
      <c r="E131" s="11"/>
      <c r="F131" s="23">
        <v>208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73.010000000000005</v>
      </c>
      <c r="E132" s="11"/>
      <c r="F132" s="23">
        <v>206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5.0999999999999996</v>
      </c>
      <c r="O132" s="37">
        <v>150</v>
      </c>
      <c r="P132" s="2"/>
    </row>
    <row r="133" spans="1:16" ht="15.75" thickBot="1" x14ac:dyDescent="0.3">
      <c r="A133" s="2"/>
      <c r="C133" s="22" t="s">
        <v>37</v>
      </c>
      <c r="D133" s="11">
        <v>76.150000000000006</v>
      </c>
      <c r="E133" s="11"/>
      <c r="F133" s="23">
        <v>1945</v>
      </c>
      <c r="G133" s="17"/>
      <c r="H133" s="122"/>
      <c r="I133" s="124"/>
      <c r="J133" s="124"/>
      <c r="K133" s="126" t="e">
        <f>((I133-J133)/I133)</f>
        <v>#DIV/0!</v>
      </c>
      <c r="M133" s="13">
        <v>2</v>
      </c>
      <c r="N133" s="38">
        <v>5.2</v>
      </c>
      <c r="O133" s="39">
        <v>150</v>
      </c>
      <c r="P133" s="2"/>
    </row>
    <row r="134" spans="1:16" ht="15.75" thickBot="1" x14ac:dyDescent="0.3">
      <c r="A134" s="2"/>
      <c r="C134" s="22" t="s">
        <v>38</v>
      </c>
      <c r="D134" s="11">
        <v>75.349999999999994</v>
      </c>
      <c r="E134" s="11">
        <v>6.6</v>
      </c>
      <c r="F134" s="23">
        <v>575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561</v>
      </c>
      <c r="G135" s="17"/>
      <c r="H135" s="122">
        <v>5</v>
      </c>
      <c r="I135" s="124">
        <v>415</v>
      </c>
      <c r="J135" s="124">
        <v>203</v>
      </c>
      <c r="K135" s="126">
        <f>((I135-J135)/I135)</f>
        <v>0.51084337349397591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77.75</v>
      </c>
      <c r="E136" s="11">
        <v>6.3</v>
      </c>
      <c r="F136" s="23">
        <v>1060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0.48049921996879874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1045</v>
      </c>
      <c r="G137" s="17"/>
      <c r="M137" s="130" t="s">
        <v>44</v>
      </c>
      <c r="N137" s="131"/>
      <c r="O137" s="40">
        <f>(J122-J123)/J122</f>
        <v>0.3286143286143286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0.45239616613418532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-2.3337222870478413E-2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</v>
      </c>
      <c r="E140" s="36"/>
      <c r="F140" s="37"/>
      <c r="G140" s="49"/>
      <c r="H140" s="50" t="s">
        <v>120</v>
      </c>
      <c r="I140" s="36">
        <v>351</v>
      </c>
      <c r="J140" s="36">
        <v>306</v>
      </c>
      <c r="K140" s="37">
        <f>I140-J140</f>
        <v>45</v>
      </c>
      <c r="M140" s="141" t="s">
        <v>54</v>
      </c>
      <c r="N140" s="142"/>
      <c r="O140" s="51">
        <f>(J121-J125)/J121</f>
        <v>0.80454646757298864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72.599999999999994</v>
      </c>
      <c r="E141" s="36">
        <v>68.17</v>
      </c>
      <c r="F141" s="37">
        <v>93.9</v>
      </c>
      <c r="G141" s="52">
        <v>5.0999999999999996</v>
      </c>
      <c r="H141" s="29" t="s">
        <v>26</v>
      </c>
      <c r="I141" s="38">
        <v>210</v>
      </c>
      <c r="J141" s="38">
        <v>178</v>
      </c>
      <c r="K141" s="37">
        <f>I141-J141</f>
        <v>32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79.8</v>
      </c>
      <c r="E142" s="36">
        <v>64.319999999999993</v>
      </c>
      <c r="F142" s="37">
        <v>80.599999999999994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77.3</v>
      </c>
      <c r="E143" s="36">
        <v>53.25</v>
      </c>
      <c r="F143" s="37">
        <v>68.89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52.85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453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454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455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456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457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458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B42-A124-461C-AF6E-A97C6DB67850}">
  <sheetPr codeName="Sheet38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1208.3333333333333</v>
      </c>
    </row>
    <row r="7" spans="1:19" x14ac:dyDescent="0.25">
      <c r="A7" s="2"/>
      <c r="C7" s="9" t="s">
        <v>11</v>
      </c>
      <c r="D7" s="10"/>
      <c r="E7" s="10"/>
      <c r="F7" s="11">
        <v>1231</v>
      </c>
      <c r="G7" s="12"/>
      <c r="H7" s="12"/>
      <c r="I7" s="12"/>
      <c r="J7" s="116">
        <f>AVERAGE(F7:I7)</f>
        <v>1231</v>
      </c>
      <c r="K7" s="117"/>
      <c r="M7" s="8">
        <v>2</v>
      </c>
      <c r="N7" s="114">
        <v>8.3000000000000007</v>
      </c>
      <c r="O7" s="115"/>
      <c r="P7" s="2"/>
      <c r="R7" s="60" t="s">
        <v>22</v>
      </c>
      <c r="S7" s="84">
        <f>AVERAGE(J10,J67,J122)</f>
        <v>601.75</v>
      </c>
    </row>
    <row r="8" spans="1:19" x14ac:dyDescent="0.25">
      <c r="A8" s="2"/>
      <c r="C8" s="9" t="s">
        <v>12</v>
      </c>
      <c r="D8" s="10"/>
      <c r="E8" s="10"/>
      <c r="F8" s="11">
        <v>486</v>
      </c>
      <c r="G8" s="12"/>
      <c r="H8" s="12"/>
      <c r="I8" s="12"/>
      <c r="J8" s="116">
        <f t="shared" ref="J8:J13" si="0">AVERAGE(F8:I8)</f>
        <v>486</v>
      </c>
      <c r="K8" s="117"/>
      <c r="M8" s="8">
        <v>3</v>
      </c>
      <c r="N8" s="114">
        <v>7.9</v>
      </c>
      <c r="O8" s="115"/>
      <c r="P8" s="2"/>
      <c r="R8" s="60" t="s">
        <v>26</v>
      </c>
      <c r="S8" s="85">
        <f>AVERAGE(J13,J70,J125)</f>
        <v>219.5</v>
      </c>
    </row>
    <row r="9" spans="1:19" x14ac:dyDescent="0.25">
      <c r="A9" s="2"/>
      <c r="C9" s="9" t="s">
        <v>13</v>
      </c>
      <c r="D9" s="11">
        <v>64.66</v>
      </c>
      <c r="E9" s="11">
        <v>5.7</v>
      </c>
      <c r="F9" s="11">
        <v>1080</v>
      </c>
      <c r="G9" s="11">
        <v>1126</v>
      </c>
      <c r="H9" s="11">
        <v>1031</v>
      </c>
      <c r="I9" s="11">
        <v>1132</v>
      </c>
      <c r="J9" s="116">
        <f t="shared" si="0"/>
        <v>1092.25</v>
      </c>
      <c r="K9" s="117"/>
      <c r="M9" s="8">
        <v>4</v>
      </c>
      <c r="N9" s="114">
        <v>7.4</v>
      </c>
      <c r="O9" s="115"/>
      <c r="P9" s="2"/>
      <c r="R9" s="86" t="s">
        <v>591</v>
      </c>
      <c r="S9" s="87">
        <f>S6-S8</f>
        <v>988.83333333333326</v>
      </c>
    </row>
    <row r="10" spans="1:19" x14ac:dyDescent="0.25">
      <c r="A10" s="2"/>
      <c r="C10" s="9" t="s">
        <v>14</v>
      </c>
      <c r="D10" s="11">
        <v>62.07</v>
      </c>
      <c r="E10" s="11">
        <v>8</v>
      </c>
      <c r="F10" s="11">
        <v>601</v>
      </c>
      <c r="G10" s="11">
        <v>557</v>
      </c>
      <c r="H10" s="11">
        <v>538</v>
      </c>
      <c r="I10" s="11">
        <v>576</v>
      </c>
      <c r="J10" s="116">
        <f t="shared" si="0"/>
        <v>568</v>
      </c>
      <c r="K10" s="117"/>
      <c r="M10" s="8">
        <v>5</v>
      </c>
      <c r="N10" s="114">
        <v>8.3000000000000007</v>
      </c>
      <c r="O10" s="115"/>
      <c r="P10" s="2"/>
      <c r="R10" s="86" t="s">
        <v>592</v>
      </c>
      <c r="S10" s="88">
        <f>S7-S8</f>
        <v>382.25</v>
      </c>
    </row>
    <row r="11" spans="1:19" ht="15.75" thickBot="1" x14ac:dyDescent="0.3">
      <c r="A11" s="2"/>
      <c r="C11" s="9" t="s">
        <v>15</v>
      </c>
      <c r="D11" s="11"/>
      <c r="E11" s="11"/>
      <c r="F11" s="11">
        <v>422</v>
      </c>
      <c r="G11" s="69">
        <v>396</v>
      </c>
      <c r="H11" s="69">
        <v>404</v>
      </c>
      <c r="I11" s="69">
        <v>466</v>
      </c>
      <c r="J11" s="116">
        <f t="shared" si="0"/>
        <v>422</v>
      </c>
      <c r="K11" s="117"/>
      <c r="M11" s="13">
        <v>6</v>
      </c>
      <c r="N11" s="118">
        <v>7.1</v>
      </c>
      <c r="O11" s="119"/>
      <c r="P11" s="2"/>
      <c r="R11" s="89" t="s">
        <v>593</v>
      </c>
      <c r="S11" s="90">
        <f>S9/S6</f>
        <v>0.81834482758620686</v>
      </c>
    </row>
    <row r="12" spans="1:19" x14ac:dyDescent="0.25">
      <c r="A12" s="2"/>
      <c r="C12" s="9" t="s">
        <v>16</v>
      </c>
      <c r="D12" s="11"/>
      <c r="E12" s="11"/>
      <c r="F12" s="11">
        <v>220</v>
      </c>
      <c r="G12" s="69">
        <v>222</v>
      </c>
      <c r="H12" s="69">
        <v>218</v>
      </c>
      <c r="I12" s="69">
        <v>227</v>
      </c>
      <c r="J12" s="116">
        <f t="shared" si="0"/>
        <v>221.75</v>
      </c>
      <c r="K12" s="117"/>
      <c r="P12" s="2"/>
      <c r="R12" s="89" t="s">
        <v>594</v>
      </c>
      <c r="S12" s="91">
        <f>S10/S7</f>
        <v>0.63523057748234313</v>
      </c>
    </row>
    <row r="13" spans="1:19" ht="15.75" thickBot="1" x14ac:dyDescent="0.3">
      <c r="A13" s="2"/>
      <c r="C13" s="15" t="s">
        <v>17</v>
      </c>
      <c r="D13" s="16">
        <v>62.19</v>
      </c>
      <c r="E13" s="16">
        <v>7.4</v>
      </c>
      <c r="F13" s="16">
        <v>223</v>
      </c>
      <c r="G13" s="16">
        <v>225</v>
      </c>
      <c r="H13" s="16">
        <v>220</v>
      </c>
      <c r="I13" s="16">
        <v>226</v>
      </c>
      <c r="J13" s="120">
        <f t="shared" si="0"/>
        <v>223.5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19.5</v>
      </c>
      <c r="E16" s="11">
        <v>7.1</v>
      </c>
      <c r="F16" s="23">
        <v>1346</v>
      </c>
      <c r="G16" s="17"/>
      <c r="H16" s="24" t="s">
        <v>22</v>
      </c>
      <c r="I16" s="132">
        <v>5.62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66.88</v>
      </c>
      <c r="E17" s="11"/>
      <c r="F17" s="23">
        <v>234</v>
      </c>
      <c r="G17" s="17"/>
      <c r="H17" s="28" t="s">
        <v>26</v>
      </c>
      <c r="I17" s="134">
        <v>5.33</v>
      </c>
      <c r="J17" s="134"/>
      <c r="K17" s="135"/>
      <c r="M17" s="29">
        <v>6.9</v>
      </c>
      <c r="N17" s="30">
        <v>115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61.93</v>
      </c>
      <c r="E19" s="11"/>
      <c r="F19" s="23">
        <v>225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75.53</v>
      </c>
      <c r="E20" s="11"/>
      <c r="F20" s="23">
        <v>229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5.5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79.650000000000006</v>
      </c>
      <c r="E21" s="11"/>
      <c r="F21" s="23">
        <v>1537</v>
      </c>
      <c r="G21" s="17"/>
      <c r="H21" s="122">
        <v>11</v>
      </c>
      <c r="I21" s="124">
        <v>599</v>
      </c>
      <c r="J21" s="124">
        <v>276</v>
      </c>
      <c r="K21" s="126">
        <f>((I21-J21)/I21)</f>
        <v>0.53923205342237057</v>
      </c>
      <c r="M21" s="13">
        <v>2</v>
      </c>
      <c r="N21" s="38">
        <v>5.6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76.41</v>
      </c>
      <c r="E22" s="11">
        <v>6.4</v>
      </c>
      <c r="F22" s="23">
        <v>474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461</v>
      </c>
      <c r="G23" s="17"/>
      <c r="H23" s="122">
        <v>6</v>
      </c>
      <c r="I23" s="124">
        <v>418</v>
      </c>
      <c r="J23" s="124">
        <v>177</v>
      </c>
      <c r="K23" s="126">
        <f>((I23-J23)/I23)</f>
        <v>0.57655502392344493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77.66</v>
      </c>
      <c r="E24" s="11">
        <v>6.2</v>
      </c>
      <c r="F24" s="23">
        <v>897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0.47997253376058596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855</v>
      </c>
      <c r="G25" s="17"/>
      <c r="M25" s="130" t="s">
        <v>44</v>
      </c>
      <c r="N25" s="131"/>
      <c r="O25" s="40">
        <f>(J10-J11)/J10</f>
        <v>0.25704225352112675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0.47452606635071087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-7.8917700112739568E-3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91.25</v>
      </c>
      <c r="E28" s="36"/>
      <c r="F28" s="37"/>
      <c r="G28" s="49"/>
      <c r="H28" s="50" t="s">
        <v>22</v>
      </c>
      <c r="I28" s="36">
        <v>373</v>
      </c>
      <c r="J28" s="36">
        <v>322</v>
      </c>
      <c r="K28" s="37">
        <f>I28-J28</f>
        <v>51</v>
      </c>
      <c r="M28" s="141" t="s">
        <v>54</v>
      </c>
      <c r="N28" s="142"/>
      <c r="O28" s="51">
        <f>(J9-J13)/J9</f>
        <v>0.79537651636530093</v>
      </c>
      <c r="P28" s="2"/>
    </row>
    <row r="29" spans="1:16" ht="15.75" thickBot="1" x14ac:dyDescent="0.3">
      <c r="A29" s="2"/>
      <c r="B29" s="44"/>
      <c r="C29" s="48" t="s">
        <v>55</v>
      </c>
      <c r="D29" s="36">
        <v>73.25</v>
      </c>
      <c r="E29" s="36">
        <v>69.12</v>
      </c>
      <c r="F29" s="37">
        <v>94.36</v>
      </c>
      <c r="G29" s="52">
        <v>5.4</v>
      </c>
      <c r="H29" s="29" t="s">
        <v>26</v>
      </c>
      <c r="I29" s="38">
        <v>246</v>
      </c>
      <c r="J29" s="38">
        <v>229</v>
      </c>
      <c r="K29" s="37">
        <f>I29-J29</f>
        <v>17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78.349999999999994</v>
      </c>
      <c r="E30" s="36">
        <v>62.93</v>
      </c>
      <c r="F30" s="37">
        <v>80.319999999999993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77.650000000000006</v>
      </c>
      <c r="E31" s="36">
        <v>53.36</v>
      </c>
      <c r="F31" s="37">
        <v>68.72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459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460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463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461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462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 t="s">
        <v>464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1320</v>
      </c>
      <c r="G64" s="12"/>
      <c r="H64" s="12"/>
      <c r="I64" s="12"/>
      <c r="J64" s="116">
        <f>AVERAGE(F64:I64)</f>
        <v>1320</v>
      </c>
      <c r="K64" s="117"/>
      <c r="M64" s="8">
        <v>2</v>
      </c>
      <c r="N64" s="114">
        <v>8.3000000000000007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470</v>
      </c>
      <c r="G65" s="12"/>
      <c r="H65" s="12"/>
      <c r="I65" s="12"/>
      <c r="J65" s="116">
        <f t="shared" ref="J65:J70" si="1">AVERAGE(F65:I65)</f>
        <v>470</v>
      </c>
      <c r="K65" s="117"/>
      <c r="M65" s="8">
        <v>3</v>
      </c>
      <c r="N65" s="114">
        <v>8</v>
      </c>
      <c r="O65" s="115"/>
      <c r="P65" s="2"/>
    </row>
    <row r="66" spans="1:16" ht="15" customHeight="1" x14ac:dyDescent="0.25">
      <c r="A66" s="2"/>
      <c r="C66" s="9" t="s">
        <v>13</v>
      </c>
      <c r="D66" s="11"/>
      <c r="E66" s="11"/>
      <c r="F66" s="11"/>
      <c r="G66" s="11"/>
      <c r="H66" s="11">
        <v>1299</v>
      </c>
      <c r="I66" s="11">
        <v>1275</v>
      </c>
      <c r="J66" s="116">
        <f t="shared" si="1"/>
        <v>1287</v>
      </c>
      <c r="K66" s="117"/>
      <c r="M66" s="8">
        <v>4</v>
      </c>
      <c r="N66" s="114">
        <v>7.7</v>
      </c>
      <c r="O66" s="115"/>
      <c r="P66" s="2"/>
    </row>
    <row r="67" spans="1:16" ht="15" customHeight="1" x14ac:dyDescent="0.25">
      <c r="A67" s="2"/>
      <c r="C67" s="9" t="s">
        <v>14</v>
      </c>
      <c r="D67" s="11"/>
      <c r="E67" s="11"/>
      <c r="F67" s="11"/>
      <c r="G67" s="11"/>
      <c r="H67" s="11">
        <v>655</v>
      </c>
      <c r="I67" s="11">
        <v>636</v>
      </c>
      <c r="J67" s="116">
        <f t="shared" si="1"/>
        <v>645.5</v>
      </c>
      <c r="K67" s="117"/>
      <c r="M67" s="8">
        <v>5</v>
      </c>
      <c r="N67" s="114">
        <v>8.6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/>
      <c r="G68" s="69"/>
      <c r="H68" s="69">
        <v>483</v>
      </c>
      <c r="I68" s="69">
        <v>469</v>
      </c>
      <c r="J68" s="116">
        <f t="shared" si="1"/>
        <v>476</v>
      </c>
      <c r="K68" s="117"/>
      <c r="M68" s="13">
        <v>6</v>
      </c>
      <c r="N68" s="118">
        <v>7.2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/>
      <c r="G69" s="69"/>
      <c r="H69" s="69">
        <v>198</v>
      </c>
      <c r="I69" s="69">
        <v>197</v>
      </c>
      <c r="J69" s="116">
        <f t="shared" si="1"/>
        <v>197.5</v>
      </c>
      <c r="K69" s="117"/>
      <c r="P69" s="2"/>
    </row>
    <row r="70" spans="1:16" ht="15.75" thickBot="1" x14ac:dyDescent="0.3">
      <c r="A70" s="2"/>
      <c r="C70" s="15" t="s">
        <v>17</v>
      </c>
      <c r="D70" s="16"/>
      <c r="E70" s="16"/>
      <c r="F70" s="16"/>
      <c r="G70" s="16"/>
      <c r="H70" s="16">
        <v>204</v>
      </c>
      <c r="I70" s="16">
        <v>202</v>
      </c>
      <c r="J70" s="120">
        <f t="shared" si="1"/>
        <v>203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/>
      <c r="E73" s="11"/>
      <c r="F73" s="23"/>
      <c r="G73" s="17"/>
      <c r="H73" s="24" t="s">
        <v>22</v>
      </c>
      <c r="I73" s="132"/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/>
      <c r="E74" s="11"/>
      <c r="F74" s="23"/>
      <c r="G74" s="17"/>
      <c r="H74" s="28" t="s">
        <v>26</v>
      </c>
      <c r="I74" s="134"/>
      <c r="J74" s="134"/>
      <c r="K74" s="135"/>
      <c r="M74" s="29"/>
      <c r="N74" s="30"/>
      <c r="O74" s="31"/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/>
      <c r="E76" s="11"/>
      <c r="F76" s="23"/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/>
      <c r="E77" s="11"/>
      <c r="F77" s="23"/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/>
      <c r="O77" s="37"/>
      <c r="P77" s="2"/>
    </row>
    <row r="78" spans="1:16" ht="15.75" thickBot="1" x14ac:dyDescent="0.3">
      <c r="A78" s="2"/>
      <c r="C78" s="22" t="s">
        <v>37</v>
      </c>
      <c r="D78" s="11"/>
      <c r="E78" s="11"/>
      <c r="F78" s="23"/>
      <c r="G78" s="17"/>
      <c r="H78" s="122">
        <v>1</v>
      </c>
      <c r="I78" s="124">
        <v>649</v>
      </c>
      <c r="J78" s="124">
        <v>435</v>
      </c>
      <c r="K78" s="126">
        <f>((I78-J78)/I78)</f>
        <v>0.32973805855161786</v>
      </c>
      <c r="M78" s="13">
        <v>2</v>
      </c>
      <c r="N78" s="38"/>
      <c r="O78" s="39"/>
      <c r="P78" s="2"/>
    </row>
    <row r="79" spans="1:16" ht="15.75" thickBot="1" x14ac:dyDescent="0.3">
      <c r="A79" s="2"/>
      <c r="C79" s="22" t="s">
        <v>38</v>
      </c>
      <c r="D79" s="11"/>
      <c r="E79" s="11"/>
      <c r="F79" s="23"/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/>
      <c r="G80" s="17"/>
      <c r="H80" s="122">
        <v>7</v>
      </c>
      <c r="I80" s="124">
        <v>494</v>
      </c>
      <c r="J80" s="124">
        <v>203</v>
      </c>
      <c r="K80" s="126">
        <f>((I80-J80)/I80)</f>
        <v>0.58906882591093113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/>
      <c r="E81" s="11"/>
      <c r="F81" s="23"/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0.49844599844599846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/>
      <c r="G82" s="17"/>
      <c r="M82" s="130" t="s">
        <v>44</v>
      </c>
      <c r="N82" s="131"/>
      <c r="O82" s="40">
        <f>(J67-J68)/J67</f>
        <v>0.26258714175058095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0.58508403361344541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-2.7848101265822784E-2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91.15</v>
      </c>
      <c r="E85" s="36"/>
      <c r="F85" s="37"/>
      <c r="G85" s="49"/>
      <c r="H85" s="50" t="s">
        <v>120</v>
      </c>
      <c r="I85" s="36"/>
      <c r="J85" s="36"/>
      <c r="K85" s="37">
        <f>I85-J85</f>
        <v>0</v>
      </c>
      <c r="M85" s="141" t="s">
        <v>54</v>
      </c>
      <c r="N85" s="142"/>
      <c r="O85" s="51">
        <f>(J66-J70)/J66</f>
        <v>0.84226884226884224</v>
      </c>
      <c r="P85" s="2"/>
    </row>
    <row r="86" spans="1:16" ht="15.75" thickBot="1" x14ac:dyDescent="0.3">
      <c r="A86" s="2"/>
      <c r="B86" s="44"/>
      <c r="C86" s="48" t="s">
        <v>55</v>
      </c>
      <c r="D86" s="36">
        <v>72.95</v>
      </c>
      <c r="E86" s="36">
        <v>68.930000000000007</v>
      </c>
      <c r="F86" s="37">
        <v>94.49</v>
      </c>
      <c r="G86" s="52">
        <v>5.3</v>
      </c>
      <c r="H86" s="29" t="s">
        <v>26</v>
      </c>
      <c r="I86" s="38"/>
      <c r="J86" s="38"/>
      <c r="K86" s="37">
        <f>I86-J86</f>
        <v>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/>
      <c r="E87" s="36"/>
      <c r="F87" s="37"/>
      <c r="P87" s="2"/>
    </row>
    <row r="88" spans="1:16" ht="15" customHeight="1" x14ac:dyDescent="0.25">
      <c r="A88" s="2"/>
      <c r="B88" s="44"/>
      <c r="C88" s="48" t="s">
        <v>57</v>
      </c>
      <c r="D88" s="36"/>
      <c r="E88" s="36"/>
      <c r="F88" s="37"/>
      <c r="P88" s="2"/>
    </row>
    <row r="89" spans="1:16" ht="15" customHeight="1" thickBot="1" x14ac:dyDescent="0.3">
      <c r="A89" s="2"/>
      <c r="B89" s="44"/>
      <c r="C89" s="54" t="s">
        <v>58</v>
      </c>
      <c r="D89" s="55"/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/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465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466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467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468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469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470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1575</v>
      </c>
      <c r="G119" s="12"/>
      <c r="H119" s="12"/>
      <c r="I119" s="12"/>
      <c r="J119" s="116">
        <f>AVERAGE(F119:I119)</f>
        <v>1575</v>
      </c>
      <c r="K119" s="117"/>
      <c r="M119" s="8">
        <v>2</v>
      </c>
      <c r="N119" s="114">
        <v>8.3000000000000007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490</v>
      </c>
      <c r="G120" s="12"/>
      <c r="H120" s="12"/>
      <c r="I120" s="12"/>
      <c r="J120" s="116">
        <f t="shared" ref="J120:J125" si="2">AVERAGE(F120:I120)</f>
        <v>490</v>
      </c>
      <c r="K120" s="117"/>
      <c r="M120" s="8">
        <v>3</v>
      </c>
      <c r="N120" s="114">
        <v>8</v>
      </c>
      <c r="O120" s="115"/>
      <c r="P120" s="2"/>
    </row>
    <row r="121" spans="1:16" x14ac:dyDescent="0.25">
      <c r="A121" s="2"/>
      <c r="C121" s="9" t="s">
        <v>13</v>
      </c>
      <c r="D121" s="11">
        <v>64.39</v>
      </c>
      <c r="E121" s="11">
        <v>5.8</v>
      </c>
      <c r="F121" s="11">
        <v>1295</v>
      </c>
      <c r="G121" s="11">
        <v>1280</v>
      </c>
      <c r="H121" s="11">
        <v>1210</v>
      </c>
      <c r="I121" s="11">
        <v>1198</v>
      </c>
      <c r="J121" s="116">
        <f t="shared" si="2"/>
        <v>1245.75</v>
      </c>
      <c r="K121" s="117"/>
      <c r="M121" s="8">
        <v>4</v>
      </c>
      <c r="N121" s="114">
        <v>7.2</v>
      </c>
      <c r="O121" s="115"/>
      <c r="P121" s="2"/>
    </row>
    <row r="122" spans="1:16" x14ac:dyDescent="0.25">
      <c r="A122" s="2"/>
      <c r="C122" s="9" t="s">
        <v>14</v>
      </c>
      <c r="D122" s="11">
        <v>60.36</v>
      </c>
      <c r="E122" s="11">
        <v>7.8</v>
      </c>
      <c r="F122" s="11">
        <v>607</v>
      </c>
      <c r="G122" s="11">
        <v>626</v>
      </c>
      <c r="H122" s="11">
        <v>574</v>
      </c>
      <c r="I122" s="11">
        <v>560</v>
      </c>
      <c r="J122" s="116">
        <f t="shared" si="2"/>
        <v>591.75</v>
      </c>
      <c r="K122" s="117"/>
      <c r="M122" s="8">
        <v>5</v>
      </c>
      <c r="N122" s="114">
        <v>8.4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432</v>
      </c>
      <c r="G123" s="69">
        <v>445</v>
      </c>
      <c r="H123" s="69">
        <v>402</v>
      </c>
      <c r="I123" s="69">
        <v>390</v>
      </c>
      <c r="J123" s="116">
        <f t="shared" si="2"/>
        <v>417.25</v>
      </c>
      <c r="K123" s="117"/>
      <c r="M123" s="13">
        <v>6</v>
      </c>
      <c r="N123" s="118">
        <v>7.1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223</v>
      </c>
      <c r="G124" s="69">
        <v>226</v>
      </c>
      <c r="H124" s="69">
        <v>228</v>
      </c>
      <c r="I124" s="69">
        <v>225</v>
      </c>
      <c r="J124" s="116">
        <f t="shared" si="2"/>
        <v>225.5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60.36</v>
      </c>
      <c r="E125" s="16">
        <v>6.9</v>
      </c>
      <c r="F125" s="16">
        <v>230</v>
      </c>
      <c r="G125" s="16">
        <v>234</v>
      </c>
      <c r="H125" s="16">
        <v>233</v>
      </c>
      <c r="I125" s="16">
        <v>231</v>
      </c>
      <c r="J125" s="120">
        <f t="shared" si="2"/>
        <v>232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14.48</v>
      </c>
      <c r="E128" s="11">
        <v>6.1</v>
      </c>
      <c r="F128" s="23">
        <v>989</v>
      </c>
      <c r="G128" s="17"/>
      <c r="H128" s="24" t="s">
        <v>22</v>
      </c>
      <c r="I128" s="132">
        <v>5.38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67.3</v>
      </c>
      <c r="E129" s="11"/>
      <c r="F129" s="23">
        <v>221</v>
      </c>
      <c r="G129" s="17"/>
      <c r="H129" s="28" t="s">
        <v>26</v>
      </c>
      <c r="I129" s="134">
        <v>5.16</v>
      </c>
      <c r="J129" s="134"/>
      <c r="K129" s="135"/>
      <c r="M129" s="29">
        <v>6.9</v>
      </c>
      <c r="N129" s="30">
        <v>135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65.84</v>
      </c>
      <c r="E131" s="11"/>
      <c r="F131" s="23">
        <v>217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71.2</v>
      </c>
      <c r="E132" s="11"/>
      <c r="F132" s="23">
        <v>216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5.2</v>
      </c>
      <c r="O132" s="37">
        <v>150</v>
      </c>
      <c r="P132" s="2"/>
    </row>
    <row r="133" spans="1:16" ht="15.75" thickBot="1" x14ac:dyDescent="0.3">
      <c r="A133" s="2"/>
      <c r="C133" s="22" t="s">
        <v>37</v>
      </c>
      <c r="D133" s="11">
        <v>77.45</v>
      </c>
      <c r="E133" s="11"/>
      <c r="F133" s="23">
        <v>1696</v>
      </c>
      <c r="G133" s="17"/>
      <c r="H133" s="122">
        <v>2</v>
      </c>
      <c r="I133" s="124">
        <v>603</v>
      </c>
      <c r="J133" s="124">
        <v>398</v>
      </c>
      <c r="K133" s="126">
        <f>((I133-J133)/I133)</f>
        <v>0.33996683250414594</v>
      </c>
      <c r="M133" s="13">
        <v>2</v>
      </c>
      <c r="N133" s="38">
        <v>5.0999999999999996</v>
      </c>
      <c r="O133" s="39">
        <v>150</v>
      </c>
      <c r="P133" s="2"/>
    </row>
    <row r="134" spans="1:16" ht="15.75" thickBot="1" x14ac:dyDescent="0.3">
      <c r="A134" s="2"/>
      <c r="C134" s="22" t="s">
        <v>38</v>
      </c>
      <c r="D134" s="11">
        <v>76.260000000000005</v>
      </c>
      <c r="E134" s="11">
        <v>6.5</v>
      </c>
      <c r="F134" s="23">
        <v>469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451</v>
      </c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77.27</v>
      </c>
      <c r="E136" s="11">
        <v>6.3</v>
      </c>
      <c r="F136" s="23">
        <v>885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0.52498494882600844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868</v>
      </c>
      <c r="G137" s="17"/>
      <c r="M137" s="130" t="s">
        <v>44</v>
      </c>
      <c r="N137" s="131"/>
      <c r="O137" s="40">
        <f>(J122-J123)/J122</f>
        <v>0.29488804393747359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0.45955662073097664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-2.8824833702882482E-2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91.1</v>
      </c>
      <c r="E140" s="36"/>
      <c r="F140" s="37"/>
      <c r="G140" s="49"/>
      <c r="H140" s="50" t="s">
        <v>120</v>
      </c>
      <c r="I140" s="36">
        <v>354</v>
      </c>
      <c r="J140" s="36">
        <v>303</v>
      </c>
      <c r="K140" s="37">
        <f>I140-J140</f>
        <v>51</v>
      </c>
      <c r="M140" s="141" t="s">
        <v>54</v>
      </c>
      <c r="N140" s="142"/>
      <c r="O140" s="51">
        <f>(J121-J125)/J121</f>
        <v>0.81376680714429062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72.650000000000006</v>
      </c>
      <c r="E141" s="36">
        <v>68.319999999999993</v>
      </c>
      <c r="F141" s="37">
        <v>94.04</v>
      </c>
      <c r="G141" s="52">
        <v>5.0999999999999996</v>
      </c>
      <c r="H141" s="29" t="s">
        <v>26</v>
      </c>
      <c r="I141" s="38">
        <v>156</v>
      </c>
      <c r="J141" s="38">
        <v>141</v>
      </c>
      <c r="K141" s="37">
        <f>I141-J141</f>
        <v>15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78.849999999999994</v>
      </c>
      <c r="E142" s="36">
        <v>63.23</v>
      </c>
      <c r="F142" s="37">
        <v>80.19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76.900000000000006</v>
      </c>
      <c r="E143" s="36">
        <v>52.72</v>
      </c>
      <c r="F143" s="37">
        <v>68.56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52.45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471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472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473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474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475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476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9B1C-84A3-438F-B885-A8EFB7C2ADFD}">
  <sheetPr codeName="Sheet17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1033.8333333333333</v>
      </c>
    </row>
    <row r="7" spans="1:19" x14ac:dyDescent="0.25">
      <c r="A7" s="2"/>
      <c r="C7" s="9" t="s">
        <v>11</v>
      </c>
      <c r="D7" s="10"/>
      <c r="E7" s="10"/>
      <c r="F7" s="11">
        <v>1239</v>
      </c>
      <c r="G7" s="12"/>
      <c r="H7" s="12"/>
      <c r="I7" s="12"/>
      <c r="J7" s="116">
        <f>AVERAGE(F7:I7)</f>
        <v>1239</v>
      </c>
      <c r="K7" s="117"/>
      <c r="M7" s="8">
        <v>2</v>
      </c>
      <c r="N7" s="114">
        <v>8.6999999999999993</v>
      </c>
      <c r="O7" s="115"/>
      <c r="P7" s="2"/>
      <c r="R7" s="60" t="s">
        <v>22</v>
      </c>
      <c r="S7" s="84">
        <f>AVERAGE(J10,J67,J122)</f>
        <v>424.16666666666669</v>
      </c>
    </row>
    <row r="8" spans="1:19" x14ac:dyDescent="0.25">
      <c r="A8" s="2"/>
      <c r="C8" s="9" t="s">
        <v>12</v>
      </c>
      <c r="D8" s="10"/>
      <c r="E8" s="10"/>
      <c r="F8" s="11">
        <v>533</v>
      </c>
      <c r="G8" s="12"/>
      <c r="H8" s="12"/>
      <c r="I8" s="12"/>
      <c r="J8" s="116">
        <f t="shared" ref="J8:J13" si="0">AVERAGE(F8:I8)</f>
        <v>533</v>
      </c>
      <c r="K8" s="117"/>
      <c r="M8" s="8">
        <v>3</v>
      </c>
      <c r="N8" s="114">
        <v>8.1999999999999993</v>
      </c>
      <c r="O8" s="115"/>
      <c r="P8" s="2"/>
      <c r="R8" s="60" t="s">
        <v>26</v>
      </c>
      <c r="S8" s="85">
        <f>AVERAGE(J13,J70,J125)</f>
        <v>165.41666666666666</v>
      </c>
    </row>
    <row r="9" spans="1:19" x14ac:dyDescent="0.25">
      <c r="A9" s="2"/>
      <c r="C9" s="9" t="s">
        <v>13</v>
      </c>
      <c r="D9" s="11">
        <v>63.46</v>
      </c>
      <c r="E9" s="11">
        <v>8</v>
      </c>
      <c r="F9" s="11">
        <v>977</v>
      </c>
      <c r="G9" s="11">
        <v>986</v>
      </c>
      <c r="H9" s="11">
        <v>1002</v>
      </c>
      <c r="I9" s="11">
        <v>1014</v>
      </c>
      <c r="J9" s="116">
        <f t="shared" si="0"/>
        <v>994.75</v>
      </c>
      <c r="K9" s="117"/>
      <c r="M9" s="8">
        <v>4</v>
      </c>
      <c r="N9" s="114">
        <v>7.1</v>
      </c>
      <c r="O9" s="115"/>
      <c r="P9" s="2"/>
      <c r="R9" s="86" t="s">
        <v>591</v>
      </c>
      <c r="S9" s="87">
        <f>S6-S8</f>
        <v>868.41666666666663</v>
      </c>
    </row>
    <row r="10" spans="1:19" x14ac:dyDescent="0.25">
      <c r="A10" s="2"/>
      <c r="C10" s="9" t="s">
        <v>14</v>
      </c>
      <c r="D10" s="11">
        <v>61.71</v>
      </c>
      <c r="E10" s="11">
        <v>7.2</v>
      </c>
      <c r="F10" s="11">
        <v>392</v>
      </c>
      <c r="G10" s="11">
        <v>389</v>
      </c>
      <c r="H10" s="11">
        <v>402</v>
      </c>
      <c r="I10" s="11">
        <v>433</v>
      </c>
      <c r="J10" s="116">
        <f t="shared" si="0"/>
        <v>404</v>
      </c>
      <c r="K10" s="117"/>
      <c r="M10" s="8">
        <v>5</v>
      </c>
      <c r="N10" s="114">
        <v>8.1</v>
      </c>
      <c r="O10" s="115"/>
      <c r="P10" s="2"/>
      <c r="R10" s="86" t="s">
        <v>592</v>
      </c>
      <c r="S10" s="88">
        <f>S7-S8</f>
        <v>258.75</v>
      </c>
    </row>
    <row r="11" spans="1:19" ht="15.75" thickBot="1" x14ac:dyDescent="0.3">
      <c r="A11" s="2"/>
      <c r="C11" s="9" t="s">
        <v>15</v>
      </c>
      <c r="D11" s="11"/>
      <c r="E11" s="11"/>
      <c r="F11" s="11">
        <v>311</v>
      </c>
      <c r="G11" s="69">
        <v>320</v>
      </c>
      <c r="H11" s="69">
        <v>329</v>
      </c>
      <c r="I11" s="69">
        <v>327</v>
      </c>
      <c r="J11" s="116">
        <f t="shared" si="0"/>
        <v>321.75</v>
      </c>
      <c r="K11" s="117"/>
      <c r="M11" s="13">
        <v>6</v>
      </c>
      <c r="N11" s="118">
        <v>7.4</v>
      </c>
      <c r="O11" s="119"/>
      <c r="P11" s="2"/>
      <c r="R11" s="89" t="s">
        <v>593</v>
      </c>
      <c r="S11" s="90">
        <f>S9/S6</f>
        <v>0.8399967757536676</v>
      </c>
    </row>
    <row r="12" spans="1:19" x14ac:dyDescent="0.25">
      <c r="A12" s="2"/>
      <c r="C12" s="9" t="s">
        <v>16</v>
      </c>
      <c r="D12" s="11"/>
      <c r="E12" s="11"/>
      <c r="F12" s="11">
        <v>193</v>
      </c>
      <c r="G12" s="69">
        <v>189</v>
      </c>
      <c r="H12" s="69">
        <v>198</v>
      </c>
      <c r="I12" s="69">
        <v>149</v>
      </c>
      <c r="J12" s="116">
        <f t="shared" si="0"/>
        <v>182.25</v>
      </c>
      <c r="K12" s="117"/>
      <c r="P12" s="2"/>
      <c r="R12" s="89" t="s">
        <v>594</v>
      </c>
      <c r="S12" s="91">
        <f>S10/S7</f>
        <v>0.61001964636542239</v>
      </c>
    </row>
    <row r="13" spans="1:19" ht="15.75" thickBot="1" x14ac:dyDescent="0.3">
      <c r="A13" s="2"/>
      <c r="C13" s="15" t="s">
        <v>17</v>
      </c>
      <c r="D13" s="16">
        <v>62.08</v>
      </c>
      <c r="E13" s="16">
        <v>7</v>
      </c>
      <c r="F13" s="16">
        <v>181</v>
      </c>
      <c r="G13" s="16">
        <v>178</v>
      </c>
      <c r="H13" s="16">
        <v>182</v>
      </c>
      <c r="I13" s="16">
        <v>161</v>
      </c>
      <c r="J13" s="120">
        <f t="shared" si="0"/>
        <v>175.5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8.81</v>
      </c>
      <c r="E16" s="11">
        <v>9.8000000000000007</v>
      </c>
      <c r="F16" s="23">
        <v>1186</v>
      </c>
      <c r="G16" s="17"/>
      <c r="H16" s="24" t="s">
        <v>22</v>
      </c>
      <c r="I16" s="132">
        <v>5.04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68.77</v>
      </c>
      <c r="E17" s="11"/>
      <c r="F17" s="23">
        <v>184</v>
      </c>
      <c r="G17" s="17"/>
      <c r="H17" s="28" t="s">
        <v>26</v>
      </c>
      <c r="I17" s="134">
        <v>4.59</v>
      </c>
      <c r="J17" s="134"/>
      <c r="K17" s="135"/>
      <c r="M17" s="29">
        <v>6.8</v>
      </c>
      <c r="N17" s="30">
        <v>85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64.78</v>
      </c>
      <c r="E19" s="11"/>
      <c r="F19" s="23">
        <v>161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74.91</v>
      </c>
      <c r="E20" s="11"/>
      <c r="F20" s="23">
        <v>169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5.0999999999999996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73.790000000000006</v>
      </c>
      <c r="E21" s="11"/>
      <c r="F21" s="23">
        <v>1704</v>
      </c>
      <c r="G21" s="17"/>
      <c r="H21" s="122">
        <v>2</v>
      </c>
      <c r="I21" s="124">
        <v>377</v>
      </c>
      <c r="J21" s="124">
        <v>256</v>
      </c>
      <c r="K21" s="126">
        <f>((I21-J21)/I21)</f>
        <v>0.32095490716180369</v>
      </c>
      <c r="M21" s="13">
        <v>2</v>
      </c>
      <c r="N21" s="38">
        <v>5.3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75.930000000000007</v>
      </c>
      <c r="E22" s="11">
        <v>6.3</v>
      </c>
      <c r="F22" s="23">
        <v>419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406</v>
      </c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78.94</v>
      </c>
      <c r="E24" s="11">
        <v>6.1</v>
      </c>
      <c r="F24" s="23">
        <v>889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0.59386780598140232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844</v>
      </c>
      <c r="G25" s="17"/>
      <c r="M25" s="130" t="s">
        <v>44</v>
      </c>
      <c r="N25" s="131"/>
      <c r="O25" s="40">
        <f>(J10-J11)/J10</f>
        <v>0.20358910891089108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0.43356643356643354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3.7037037037037035E-2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91.31</v>
      </c>
      <c r="E28" s="36"/>
      <c r="F28" s="37"/>
      <c r="G28" s="49"/>
      <c r="H28" s="50" t="s">
        <v>22</v>
      </c>
      <c r="I28" s="36">
        <v>544</v>
      </c>
      <c r="J28" s="36">
        <v>459</v>
      </c>
      <c r="K28" s="37">
        <f>I28-J28</f>
        <v>85</v>
      </c>
      <c r="M28" s="141" t="s">
        <v>54</v>
      </c>
      <c r="N28" s="142"/>
      <c r="O28" s="51">
        <f>(J9-J13)/J9</f>
        <v>0.82357376225182211</v>
      </c>
      <c r="P28" s="2"/>
    </row>
    <row r="29" spans="1:16" ht="15.75" thickBot="1" x14ac:dyDescent="0.3">
      <c r="A29" s="2"/>
      <c r="B29" s="44"/>
      <c r="C29" s="48" t="s">
        <v>55</v>
      </c>
      <c r="D29" s="36">
        <v>72.849999999999994</v>
      </c>
      <c r="E29" s="36">
        <v>68.28</v>
      </c>
      <c r="F29" s="37">
        <v>93.74</v>
      </c>
      <c r="G29" s="52">
        <v>5.2</v>
      </c>
      <c r="H29" s="29" t="s">
        <v>26</v>
      </c>
      <c r="I29" s="38">
        <v>209</v>
      </c>
      <c r="J29" s="38">
        <v>188</v>
      </c>
      <c r="K29" s="37">
        <f>I29-J29</f>
        <v>21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79.05</v>
      </c>
      <c r="E30" s="36">
        <v>64.63</v>
      </c>
      <c r="F30" s="37">
        <v>81.77</v>
      </c>
      <c r="P30" s="2"/>
    </row>
    <row r="31" spans="1:16" ht="15" customHeight="1" x14ac:dyDescent="0.25">
      <c r="A31" s="2"/>
      <c r="B31" s="44"/>
      <c r="C31" s="48" t="s">
        <v>57</v>
      </c>
      <c r="D31" s="36">
        <v>73.75</v>
      </c>
      <c r="E31" s="36">
        <v>52.23</v>
      </c>
      <c r="F31" s="37">
        <v>70.83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55.89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91.26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97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99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101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100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98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102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 t="s">
        <v>103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1182</v>
      </c>
      <c r="G64" s="12"/>
      <c r="H64" s="12"/>
      <c r="I64" s="12"/>
      <c r="J64" s="116">
        <f>AVERAGE(F64:I64)</f>
        <v>1182</v>
      </c>
      <c r="K64" s="117"/>
      <c r="M64" s="8">
        <v>2</v>
      </c>
      <c r="N64" s="114">
        <v>8.6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545</v>
      </c>
      <c r="G65" s="12"/>
      <c r="H65" s="12"/>
      <c r="I65" s="12"/>
      <c r="J65" s="116">
        <f t="shared" ref="J65:J70" si="1">AVERAGE(F65:I65)</f>
        <v>545</v>
      </c>
      <c r="K65" s="117"/>
      <c r="M65" s="8">
        <v>3</v>
      </c>
      <c r="N65" s="114">
        <v>8.1999999999999993</v>
      </c>
      <c r="O65" s="115"/>
      <c r="P65" s="2"/>
    </row>
    <row r="66" spans="1:16" ht="15" customHeight="1" x14ac:dyDescent="0.25">
      <c r="A66" s="2"/>
      <c r="C66" s="9" t="s">
        <v>13</v>
      </c>
      <c r="D66" s="11">
        <v>64.08</v>
      </c>
      <c r="E66" s="11">
        <v>7.3</v>
      </c>
      <c r="F66" s="11">
        <v>957</v>
      </c>
      <c r="G66" s="11">
        <v>903</v>
      </c>
      <c r="H66" s="11">
        <v>1064</v>
      </c>
      <c r="I66" s="11">
        <v>979</v>
      </c>
      <c r="J66" s="116">
        <f t="shared" si="1"/>
        <v>975.75</v>
      </c>
      <c r="K66" s="117"/>
      <c r="M66" s="8">
        <v>4</v>
      </c>
      <c r="N66" s="114">
        <v>7.2</v>
      </c>
      <c r="O66" s="115"/>
      <c r="P66" s="2"/>
    </row>
    <row r="67" spans="1:16" ht="15" customHeight="1" x14ac:dyDescent="0.25">
      <c r="A67" s="2"/>
      <c r="C67" s="9" t="s">
        <v>14</v>
      </c>
      <c r="D67" s="11">
        <v>60.56</v>
      </c>
      <c r="E67" s="11">
        <v>7.3</v>
      </c>
      <c r="F67" s="11">
        <v>413</v>
      </c>
      <c r="G67" s="11">
        <v>390</v>
      </c>
      <c r="H67" s="11">
        <v>307</v>
      </c>
      <c r="I67" s="11">
        <v>426</v>
      </c>
      <c r="J67" s="116">
        <f t="shared" si="1"/>
        <v>384</v>
      </c>
      <c r="K67" s="117"/>
      <c r="M67" s="8">
        <v>5</v>
      </c>
      <c r="N67" s="114">
        <v>8.1999999999999993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227</v>
      </c>
      <c r="G68" s="69">
        <v>222</v>
      </c>
      <c r="H68" s="69">
        <v>262</v>
      </c>
      <c r="I68" s="69">
        <v>268</v>
      </c>
      <c r="J68" s="116">
        <f t="shared" si="1"/>
        <v>244.75</v>
      </c>
      <c r="K68" s="117"/>
      <c r="M68" s="13">
        <v>6</v>
      </c>
      <c r="N68" s="118">
        <v>7.5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150</v>
      </c>
      <c r="G69" s="69">
        <v>146</v>
      </c>
      <c r="H69" s="69">
        <v>139</v>
      </c>
      <c r="I69" s="69">
        <v>151</v>
      </c>
      <c r="J69" s="116">
        <f t="shared" si="1"/>
        <v>146.5</v>
      </c>
      <c r="K69" s="117"/>
      <c r="P69" s="2"/>
    </row>
    <row r="70" spans="1:16" ht="15.75" thickBot="1" x14ac:dyDescent="0.3">
      <c r="A70" s="2"/>
      <c r="C70" s="15" t="s">
        <v>17</v>
      </c>
      <c r="D70" s="16">
        <v>60.75</v>
      </c>
      <c r="E70" s="16">
        <v>7</v>
      </c>
      <c r="F70" s="16">
        <v>148</v>
      </c>
      <c r="G70" s="16">
        <v>141</v>
      </c>
      <c r="H70" s="16">
        <v>130</v>
      </c>
      <c r="I70" s="16">
        <v>148</v>
      </c>
      <c r="J70" s="120">
        <f t="shared" si="1"/>
        <v>141.75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23.04</v>
      </c>
      <c r="E73" s="11">
        <v>7.2</v>
      </c>
      <c r="F73" s="23">
        <v>1028</v>
      </c>
      <c r="G73" s="17"/>
      <c r="H73" s="24" t="s">
        <v>22</v>
      </c>
      <c r="I73" s="132">
        <v>4.66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66.62</v>
      </c>
      <c r="E74" s="11"/>
      <c r="F74" s="23">
        <v>158</v>
      </c>
      <c r="G74" s="17"/>
      <c r="H74" s="28" t="s">
        <v>26</v>
      </c>
      <c r="I74" s="134">
        <v>4.13</v>
      </c>
      <c r="J74" s="134"/>
      <c r="K74" s="135"/>
      <c r="M74" s="29">
        <v>6.8</v>
      </c>
      <c r="N74" s="30">
        <v>77</v>
      </c>
      <c r="O74" s="31">
        <v>0.05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66.41</v>
      </c>
      <c r="E76" s="11"/>
      <c r="F76" s="23">
        <v>155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72.569999999999993</v>
      </c>
      <c r="E77" s="11"/>
      <c r="F77" s="23">
        <v>152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75.349999999999994</v>
      </c>
      <c r="E78" s="11"/>
      <c r="F78" s="23">
        <v>1598</v>
      </c>
      <c r="G78" s="17"/>
      <c r="H78" s="122">
        <v>3</v>
      </c>
      <c r="I78" s="124">
        <v>395</v>
      </c>
      <c r="J78" s="124">
        <v>235</v>
      </c>
      <c r="K78" s="126">
        <f>((I78-J78)/I78)</f>
        <v>0.4050632911392405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75.180000000000007</v>
      </c>
      <c r="E79" s="11">
        <v>6.4</v>
      </c>
      <c r="F79" s="23">
        <v>451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433</v>
      </c>
      <c r="G80" s="17"/>
      <c r="H80" s="122">
        <v>7</v>
      </c>
      <c r="I80" s="124">
        <v>240</v>
      </c>
      <c r="J80" s="124">
        <v>93</v>
      </c>
      <c r="K80" s="126">
        <f>((I80-J80)/I80)</f>
        <v>0.61250000000000004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76.84</v>
      </c>
      <c r="E81" s="11">
        <v>6.2</v>
      </c>
      <c r="F81" s="23">
        <v>835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0.606456571867794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808</v>
      </c>
      <c r="G82" s="17"/>
      <c r="M82" s="130" t="s">
        <v>44</v>
      </c>
      <c r="N82" s="131"/>
      <c r="O82" s="40">
        <f>(J67-J68)/J67</f>
        <v>0.36263020833333331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0.40143003064351379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3.2423208191126277E-2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91.55</v>
      </c>
      <c r="E85" s="36"/>
      <c r="F85" s="37"/>
      <c r="G85" s="49"/>
      <c r="H85" s="50" t="s">
        <v>104</v>
      </c>
      <c r="I85" s="36">
        <v>425</v>
      </c>
      <c r="J85" s="36">
        <v>386</v>
      </c>
      <c r="K85" s="37">
        <f>I85-J85</f>
        <v>39</v>
      </c>
      <c r="M85" s="141" t="s">
        <v>54</v>
      </c>
      <c r="N85" s="142"/>
      <c r="O85" s="51">
        <f>(J66-J70)/J66</f>
        <v>0.85472713297463487</v>
      </c>
      <c r="P85" s="2"/>
    </row>
    <row r="86" spans="1:16" ht="15.75" thickBot="1" x14ac:dyDescent="0.3">
      <c r="A86" s="2"/>
      <c r="B86" s="44"/>
      <c r="C86" s="48" t="s">
        <v>55</v>
      </c>
      <c r="D86" s="36">
        <v>72.45</v>
      </c>
      <c r="E86" s="36">
        <v>68.260000000000005</v>
      </c>
      <c r="F86" s="37">
        <v>94.22</v>
      </c>
      <c r="G86" s="52">
        <v>5.0999999999999996</v>
      </c>
      <c r="H86" s="29" t="s">
        <v>105</v>
      </c>
      <c r="I86" s="38">
        <v>158</v>
      </c>
      <c r="J86" s="38">
        <v>135</v>
      </c>
      <c r="K86" s="37">
        <f>I86-J86</f>
        <v>23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79.349999999999994</v>
      </c>
      <c r="E87" s="36">
        <v>60.7</v>
      </c>
      <c r="F87" s="37">
        <v>81.55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75.45</v>
      </c>
      <c r="E88" s="36">
        <v>53.28</v>
      </c>
      <c r="F88" s="37">
        <v>70.62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53.33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91.77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106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107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108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109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110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111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112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 t="s">
        <v>113</v>
      </c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 t="s">
        <v>114</v>
      </c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1190</v>
      </c>
      <c r="G119" s="12"/>
      <c r="H119" s="12"/>
      <c r="I119" s="12"/>
      <c r="J119" s="116">
        <f>AVERAGE(F119:I119)</f>
        <v>1190</v>
      </c>
      <c r="K119" s="117"/>
      <c r="M119" s="8">
        <v>2</v>
      </c>
      <c r="N119" s="114">
        <v>8.8000000000000007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482</v>
      </c>
      <c r="G120" s="12"/>
      <c r="H120" s="12"/>
      <c r="I120" s="12"/>
      <c r="J120" s="116">
        <f t="shared" ref="J120:J125" si="2">AVERAGE(F120:I120)</f>
        <v>482</v>
      </c>
      <c r="K120" s="117"/>
      <c r="M120" s="8">
        <v>3</v>
      </c>
      <c r="N120" s="114">
        <v>7.6</v>
      </c>
      <c r="O120" s="115"/>
      <c r="P120" s="2"/>
    </row>
    <row r="121" spans="1:16" x14ac:dyDescent="0.25">
      <c r="A121" s="2"/>
      <c r="C121" s="9" t="s">
        <v>13</v>
      </c>
      <c r="D121" s="11">
        <v>61.85</v>
      </c>
      <c r="E121" s="11">
        <v>7.7</v>
      </c>
      <c r="F121" s="11">
        <v>1069</v>
      </c>
      <c r="G121" s="11">
        <v>1071</v>
      </c>
      <c r="H121" s="11">
        <v>1128</v>
      </c>
      <c r="I121" s="11">
        <v>1256</v>
      </c>
      <c r="J121" s="116">
        <f t="shared" si="2"/>
        <v>1131</v>
      </c>
      <c r="K121" s="117"/>
      <c r="M121" s="8">
        <v>4</v>
      </c>
      <c r="N121" s="114">
        <v>7.2</v>
      </c>
      <c r="O121" s="115"/>
      <c r="P121" s="2"/>
    </row>
    <row r="122" spans="1:16" x14ac:dyDescent="0.25">
      <c r="A122" s="2"/>
      <c r="C122" s="9" t="s">
        <v>14</v>
      </c>
      <c r="D122" s="11">
        <v>62.86</v>
      </c>
      <c r="E122" s="11">
        <v>7.5</v>
      </c>
      <c r="F122" s="11">
        <v>449</v>
      </c>
      <c r="G122" s="11">
        <v>480</v>
      </c>
      <c r="H122" s="11">
        <v>502</v>
      </c>
      <c r="I122" s="11">
        <v>507</v>
      </c>
      <c r="J122" s="116">
        <f t="shared" si="2"/>
        <v>484.5</v>
      </c>
      <c r="K122" s="117"/>
      <c r="M122" s="8">
        <v>5</v>
      </c>
      <c r="N122" s="114">
        <v>7.8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306</v>
      </c>
      <c r="G123" s="69">
        <v>331</v>
      </c>
      <c r="H123" s="69">
        <v>317</v>
      </c>
      <c r="I123" s="69">
        <v>329</v>
      </c>
      <c r="J123" s="116">
        <f t="shared" si="2"/>
        <v>320.75</v>
      </c>
      <c r="K123" s="117"/>
      <c r="M123" s="13">
        <v>6</v>
      </c>
      <c r="N123" s="118">
        <v>7.5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169</v>
      </c>
      <c r="G124" s="69">
        <v>177</v>
      </c>
      <c r="H124" s="69">
        <v>179</v>
      </c>
      <c r="I124" s="69">
        <v>185</v>
      </c>
      <c r="J124" s="116">
        <f t="shared" si="2"/>
        <v>177.5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63.4</v>
      </c>
      <c r="E125" s="16">
        <v>7</v>
      </c>
      <c r="F125" s="16">
        <v>167</v>
      </c>
      <c r="G125" s="16">
        <v>180</v>
      </c>
      <c r="H125" s="16">
        <v>176</v>
      </c>
      <c r="I125" s="16">
        <v>193</v>
      </c>
      <c r="J125" s="120">
        <f t="shared" si="2"/>
        <v>179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17.600000000000001</v>
      </c>
      <c r="E128" s="11">
        <v>10.8</v>
      </c>
      <c r="F128" s="23">
        <v>1304</v>
      </c>
      <c r="G128" s="17"/>
      <c r="H128" s="24" t="s">
        <v>22</v>
      </c>
      <c r="I128" s="132">
        <v>5.12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65.459999999999994</v>
      </c>
      <c r="E129" s="11"/>
      <c r="F129" s="23">
        <v>161</v>
      </c>
      <c r="G129" s="17"/>
      <c r="H129" s="28" t="s">
        <v>26</v>
      </c>
      <c r="I129" s="134">
        <v>4.8600000000000003</v>
      </c>
      <c r="J129" s="134"/>
      <c r="K129" s="135"/>
      <c r="M129" s="29">
        <v>7</v>
      </c>
      <c r="N129" s="30">
        <v>96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68.8</v>
      </c>
      <c r="E131" s="11"/>
      <c r="F131" s="23">
        <v>169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74.38</v>
      </c>
      <c r="E132" s="11"/>
      <c r="F132" s="23">
        <v>166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72.83</v>
      </c>
      <c r="E133" s="11"/>
      <c r="F133" s="23">
        <v>1830</v>
      </c>
      <c r="G133" s="17"/>
      <c r="H133" s="122">
        <v>8</v>
      </c>
      <c r="I133" s="124">
        <v>296</v>
      </c>
      <c r="J133" s="124">
        <v>214</v>
      </c>
      <c r="K133" s="126">
        <f>((I133-J133)/I133)</f>
        <v>0.27702702702702703</v>
      </c>
      <c r="M133" s="13">
        <v>2</v>
      </c>
      <c r="N133" s="38">
        <v>5.5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75.56</v>
      </c>
      <c r="E134" s="11">
        <v>7.1</v>
      </c>
      <c r="F134" s="23">
        <v>441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420</v>
      </c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76.459999999999994</v>
      </c>
      <c r="E136" s="11">
        <v>6.8</v>
      </c>
      <c r="F136" s="23">
        <v>820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0.57161803713527848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811</v>
      </c>
      <c r="G137" s="17"/>
      <c r="M137" s="130" t="s">
        <v>44</v>
      </c>
      <c r="N137" s="131"/>
      <c r="O137" s="40">
        <f>(J122-J123)/J122</f>
        <v>0.33797729618163053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0.4466095089633671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-8.4507042253521118E-3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22</v>
      </c>
      <c r="I140" s="36">
        <v>285</v>
      </c>
      <c r="J140" s="36">
        <v>241</v>
      </c>
      <c r="K140" s="37">
        <f>I140-J140</f>
        <v>44</v>
      </c>
      <c r="M140" s="141" t="s">
        <v>54</v>
      </c>
      <c r="N140" s="142"/>
      <c r="O140" s="51">
        <f>(J121-J125)/J121</f>
        <v>0.84173297966401417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69.13</v>
      </c>
      <c r="F141" s="37">
        <v>94.51</v>
      </c>
      <c r="G141" s="52">
        <v>5.4</v>
      </c>
      <c r="H141" s="29" t="s">
        <v>26</v>
      </c>
      <c r="I141" s="38">
        <v>178</v>
      </c>
      <c r="J141" s="38">
        <v>166</v>
      </c>
      <c r="K141" s="37">
        <f>I141-J141</f>
        <v>12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78.95</v>
      </c>
      <c r="E142" s="36">
        <v>63.82</v>
      </c>
      <c r="F142" s="37">
        <v>80.84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77.2</v>
      </c>
      <c r="E143" s="36">
        <v>53.55</v>
      </c>
      <c r="F143" s="37">
        <v>69.36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53.55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91.6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115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116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117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118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119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E616-BFA6-4338-8AFF-B618DCD1FA8A}">
  <sheetPr codeName="Sheet39"/>
  <dimension ref="A1:S171"/>
  <sheetViews>
    <sheetView tabSelected="1" topLeftCell="A115" zoomScale="85" zoomScaleNormal="85" workbookViewId="0">
      <selection activeCell="L20" sqref="L20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/>
    </row>
    <row r="7" spans="1:19" x14ac:dyDescent="0.25">
      <c r="A7" s="2"/>
      <c r="C7" s="9" t="s">
        <v>11</v>
      </c>
      <c r="D7" s="10"/>
      <c r="E7" s="10"/>
      <c r="F7" s="11">
        <v>1322</v>
      </c>
      <c r="G7" s="12"/>
      <c r="H7" s="12"/>
      <c r="I7" s="12"/>
      <c r="J7" s="116">
        <f>AVERAGE(F7:I7)</f>
        <v>1322</v>
      </c>
      <c r="K7" s="117"/>
      <c r="M7" s="8">
        <v>2</v>
      </c>
      <c r="N7" s="114">
        <v>8.6</v>
      </c>
      <c r="O7" s="115"/>
      <c r="P7" s="2"/>
      <c r="R7" s="60" t="s">
        <v>22</v>
      </c>
      <c r="S7" s="84"/>
    </row>
    <row r="8" spans="1:19" x14ac:dyDescent="0.25">
      <c r="A8" s="2"/>
      <c r="C8" s="9" t="s">
        <v>12</v>
      </c>
      <c r="D8" s="10"/>
      <c r="E8" s="10"/>
      <c r="F8" s="11">
        <v>531</v>
      </c>
      <c r="G8" s="12"/>
      <c r="H8" s="12"/>
      <c r="I8" s="12"/>
      <c r="J8" s="116">
        <f t="shared" ref="J8:J13" si="0">AVERAGE(F8:I8)</f>
        <v>531</v>
      </c>
      <c r="K8" s="117"/>
      <c r="M8" s="8">
        <v>3</v>
      </c>
      <c r="N8" s="114">
        <v>8.1</v>
      </c>
      <c r="O8" s="115"/>
      <c r="P8" s="2"/>
      <c r="R8" s="60" t="s">
        <v>26</v>
      </c>
      <c r="S8" s="85"/>
    </row>
    <row r="9" spans="1:19" x14ac:dyDescent="0.25">
      <c r="A9" s="2"/>
      <c r="C9" s="9" t="s">
        <v>13</v>
      </c>
      <c r="D9" s="11">
        <v>64.58</v>
      </c>
      <c r="E9" s="11">
        <v>5.7</v>
      </c>
      <c r="F9" s="11">
        <v>1166</v>
      </c>
      <c r="G9" s="11">
        <v>1137</v>
      </c>
      <c r="H9" s="11">
        <v>958</v>
      </c>
      <c r="I9" s="11">
        <v>1123</v>
      </c>
      <c r="J9" s="116">
        <f t="shared" si="0"/>
        <v>1096</v>
      </c>
      <c r="K9" s="117"/>
      <c r="M9" s="8">
        <v>4</v>
      </c>
      <c r="N9" s="114">
        <v>7.5</v>
      </c>
      <c r="O9" s="115"/>
      <c r="P9" s="2"/>
      <c r="R9" s="86" t="s">
        <v>591</v>
      </c>
      <c r="S9" s="87"/>
    </row>
    <row r="10" spans="1:19" x14ac:dyDescent="0.25">
      <c r="A10" s="2"/>
      <c r="C10" s="9" t="s">
        <v>14</v>
      </c>
      <c r="D10" s="11">
        <v>61.76</v>
      </c>
      <c r="E10" s="11">
        <v>8.1</v>
      </c>
      <c r="F10" s="11">
        <v>604</v>
      </c>
      <c r="G10" s="11">
        <v>691</v>
      </c>
      <c r="H10" s="11">
        <v>632</v>
      </c>
      <c r="I10" s="11">
        <v>590</v>
      </c>
      <c r="J10" s="116">
        <f t="shared" si="0"/>
        <v>629.25</v>
      </c>
      <c r="K10" s="117"/>
      <c r="M10" s="8">
        <v>5</v>
      </c>
      <c r="N10" s="114">
        <v>8.3000000000000007</v>
      </c>
      <c r="O10" s="115"/>
      <c r="P10" s="2"/>
      <c r="R10" s="86" t="s">
        <v>592</v>
      </c>
      <c r="S10" s="88"/>
    </row>
    <row r="11" spans="1:19" ht="15.75" thickBot="1" x14ac:dyDescent="0.3">
      <c r="A11" s="2"/>
      <c r="C11" s="9" t="s">
        <v>15</v>
      </c>
      <c r="D11" s="11"/>
      <c r="E11" s="11"/>
      <c r="F11" s="11">
        <v>381</v>
      </c>
      <c r="G11" s="69">
        <v>396</v>
      </c>
      <c r="H11" s="69">
        <v>429</v>
      </c>
      <c r="I11" s="69">
        <v>425</v>
      </c>
      <c r="J11" s="116">
        <f t="shared" si="0"/>
        <v>407.75</v>
      </c>
      <c r="K11" s="117"/>
      <c r="M11" s="13">
        <v>6</v>
      </c>
      <c r="N11" s="118">
        <v>7.2</v>
      </c>
      <c r="O11" s="119"/>
      <c r="P11" s="2"/>
      <c r="R11" s="89" t="s">
        <v>593</v>
      </c>
      <c r="S11" s="90"/>
    </row>
    <row r="12" spans="1:19" x14ac:dyDescent="0.25">
      <c r="A12" s="2"/>
      <c r="C12" s="9" t="s">
        <v>16</v>
      </c>
      <c r="D12" s="11"/>
      <c r="E12" s="11"/>
      <c r="F12" s="11">
        <v>225</v>
      </c>
      <c r="G12" s="69">
        <v>241</v>
      </c>
      <c r="H12" s="69">
        <v>248</v>
      </c>
      <c r="I12" s="69">
        <v>239</v>
      </c>
      <c r="J12" s="116">
        <f t="shared" si="0"/>
        <v>238.25</v>
      </c>
      <c r="K12" s="117"/>
      <c r="P12" s="2"/>
      <c r="R12" s="89" t="s">
        <v>594</v>
      </c>
      <c r="S12" s="91"/>
    </row>
    <row r="13" spans="1:19" ht="15.75" thickBot="1" x14ac:dyDescent="0.3">
      <c r="A13" s="2"/>
      <c r="C13" s="15" t="s">
        <v>17</v>
      </c>
      <c r="D13" s="16">
        <v>61.28</v>
      </c>
      <c r="E13" s="16">
        <v>7</v>
      </c>
      <c r="F13" s="16">
        <v>231</v>
      </c>
      <c r="G13" s="16">
        <v>244</v>
      </c>
      <c r="H13" s="16">
        <v>250</v>
      </c>
      <c r="I13" s="16">
        <v>241</v>
      </c>
      <c r="J13" s="120">
        <f t="shared" si="0"/>
        <v>241.5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17.68</v>
      </c>
      <c r="E16" s="11">
        <v>6.8</v>
      </c>
      <c r="F16" s="23">
        <v>827</v>
      </c>
      <c r="G16" s="17"/>
      <c r="H16" s="24" t="s">
        <v>22</v>
      </c>
      <c r="I16" s="132">
        <v>5.56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67.66</v>
      </c>
      <c r="E17" s="11"/>
      <c r="F17" s="23">
        <v>241</v>
      </c>
      <c r="G17" s="17"/>
      <c r="H17" s="28" t="s">
        <v>26</v>
      </c>
      <c r="I17" s="134">
        <v>5.25</v>
      </c>
      <c r="J17" s="134"/>
      <c r="K17" s="135"/>
      <c r="M17" s="29">
        <v>7</v>
      </c>
      <c r="N17" s="30">
        <v>115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62.37</v>
      </c>
      <c r="E19" s="11"/>
      <c r="F19" s="23">
        <v>235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75.569999999999993</v>
      </c>
      <c r="E20" s="11"/>
      <c r="F20" s="23">
        <v>231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5.3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71.760000000000005</v>
      </c>
      <c r="E21" s="11"/>
      <c r="F21" s="23">
        <v>1235</v>
      </c>
      <c r="G21" s="17"/>
      <c r="H21" s="122">
        <v>3</v>
      </c>
      <c r="I21" s="124">
        <v>699</v>
      </c>
      <c r="J21" s="124">
        <v>472</v>
      </c>
      <c r="K21" s="126">
        <f>((I21-J21)/I21)</f>
        <v>0.32474964234620884</v>
      </c>
      <c r="M21" s="13">
        <v>2</v>
      </c>
      <c r="N21" s="38">
        <v>5.5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76.91</v>
      </c>
      <c r="E22" s="11">
        <v>6.5</v>
      </c>
      <c r="F22" s="23">
        <v>475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458</v>
      </c>
      <c r="G23" s="17"/>
      <c r="H23" s="122">
        <v>8</v>
      </c>
      <c r="I23" s="124">
        <v>423</v>
      </c>
      <c r="J23" s="124">
        <v>287</v>
      </c>
      <c r="K23" s="126">
        <f>((I23-J23)/I23)</f>
        <v>0.32151300236406621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76.39</v>
      </c>
      <c r="E24" s="11">
        <v>6.1</v>
      </c>
      <c r="F24" s="23">
        <v>810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0.42586678832116787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803</v>
      </c>
      <c r="G25" s="17"/>
      <c r="M25" s="130" t="s">
        <v>44</v>
      </c>
      <c r="N25" s="131"/>
      <c r="O25" s="40">
        <f>(J10-J11)/J10</f>
        <v>0.35200635677393721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0.41569589209074187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-1.3641133263378805E-2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91.75</v>
      </c>
      <c r="E28" s="36"/>
      <c r="F28" s="37"/>
      <c r="G28" s="49"/>
      <c r="H28" s="50" t="s">
        <v>22</v>
      </c>
      <c r="I28" s="36">
        <v>378</v>
      </c>
      <c r="J28" s="36">
        <v>324</v>
      </c>
      <c r="K28" s="37">
        <f>I28-J28</f>
        <v>54</v>
      </c>
      <c r="M28" s="141" t="s">
        <v>54</v>
      </c>
      <c r="N28" s="142"/>
      <c r="O28" s="51">
        <f>(J9-J13)/J9</f>
        <v>0.77965328467153283</v>
      </c>
      <c r="P28" s="2"/>
    </row>
    <row r="29" spans="1:16" ht="15.75" thickBot="1" x14ac:dyDescent="0.3">
      <c r="A29" s="2"/>
      <c r="B29" s="44"/>
      <c r="C29" s="48" t="s">
        <v>55</v>
      </c>
      <c r="D29" s="36">
        <v>72.849999999999994</v>
      </c>
      <c r="E29" s="36">
        <v>68.61</v>
      </c>
      <c r="F29" s="37">
        <v>94.18</v>
      </c>
      <c r="G29" s="52">
        <v>5.3</v>
      </c>
      <c r="H29" s="29" t="s">
        <v>26</v>
      </c>
      <c r="I29" s="38">
        <v>245</v>
      </c>
      <c r="J29" s="38">
        <v>229</v>
      </c>
      <c r="K29" s="37">
        <f>I29-J29</f>
        <v>16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78.099999999999994</v>
      </c>
      <c r="E30" s="36">
        <v>62.73</v>
      </c>
      <c r="F30" s="37">
        <v>80.319999999999993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77.45</v>
      </c>
      <c r="E31" s="36">
        <v>52.8</v>
      </c>
      <c r="F31" s="37">
        <v>68.17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54.25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477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478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479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480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481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 t="s">
        <v>482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 t="s">
        <v>483</v>
      </c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1366</v>
      </c>
      <c r="G64" s="12"/>
      <c r="H64" s="12"/>
      <c r="I64" s="12"/>
      <c r="J64" s="116">
        <f>AVERAGE(F64:I64)</f>
        <v>1366</v>
      </c>
      <c r="K64" s="117"/>
      <c r="M64" s="8">
        <v>2</v>
      </c>
      <c r="N64" s="114">
        <v>9.1999999999999993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519</v>
      </c>
      <c r="G65" s="12"/>
      <c r="H65" s="12"/>
      <c r="I65" s="12"/>
      <c r="J65" s="116">
        <f t="shared" ref="J65:J70" si="1">AVERAGE(F65:I65)</f>
        <v>519</v>
      </c>
      <c r="K65" s="117"/>
      <c r="M65" s="8">
        <v>3</v>
      </c>
      <c r="N65" s="114">
        <v>8.5</v>
      </c>
      <c r="O65" s="115"/>
      <c r="P65" s="2"/>
    </row>
    <row r="66" spans="1:16" ht="15" customHeight="1" x14ac:dyDescent="0.25">
      <c r="A66" s="2"/>
      <c r="C66" s="9" t="s">
        <v>13</v>
      </c>
      <c r="D66" s="11">
        <v>65.27</v>
      </c>
      <c r="E66" s="11">
        <v>5.6</v>
      </c>
      <c r="F66" s="11">
        <v>1341</v>
      </c>
      <c r="G66" s="11">
        <v>1342</v>
      </c>
      <c r="H66" s="11">
        <v>1355</v>
      </c>
      <c r="I66" s="11">
        <v>1359</v>
      </c>
      <c r="J66" s="116">
        <f t="shared" si="1"/>
        <v>1349.25</v>
      </c>
      <c r="K66" s="117"/>
      <c r="M66" s="8">
        <v>4</v>
      </c>
      <c r="N66" s="114">
        <v>7.8</v>
      </c>
      <c r="O66" s="115"/>
      <c r="P66" s="2"/>
    </row>
    <row r="67" spans="1:16" ht="15" customHeight="1" x14ac:dyDescent="0.25">
      <c r="A67" s="2"/>
      <c r="C67" s="9" t="s">
        <v>14</v>
      </c>
      <c r="D67" s="11">
        <v>62.17</v>
      </c>
      <c r="E67" s="11">
        <v>8.1999999999999993</v>
      </c>
      <c r="F67" s="11">
        <v>529</v>
      </c>
      <c r="G67" s="11">
        <v>542</v>
      </c>
      <c r="H67" s="11">
        <v>568</v>
      </c>
      <c r="I67" s="11">
        <v>551</v>
      </c>
      <c r="J67" s="116">
        <f t="shared" si="1"/>
        <v>547.5</v>
      </c>
      <c r="K67" s="117"/>
      <c r="M67" s="8">
        <v>5</v>
      </c>
      <c r="N67" s="114">
        <v>8.5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320</v>
      </c>
      <c r="G68" s="69">
        <v>314</v>
      </c>
      <c r="H68" s="69">
        <v>316</v>
      </c>
      <c r="I68" s="69">
        <v>326</v>
      </c>
      <c r="J68" s="116">
        <f t="shared" si="1"/>
        <v>319</v>
      </c>
      <c r="K68" s="117"/>
      <c r="M68" s="13">
        <v>6</v>
      </c>
      <c r="N68" s="118">
        <v>7.3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219</v>
      </c>
      <c r="G69" s="69">
        <v>222</v>
      </c>
      <c r="H69" s="69">
        <v>219</v>
      </c>
      <c r="I69" s="69">
        <v>223</v>
      </c>
      <c r="J69" s="116">
        <f t="shared" si="1"/>
        <v>220.75</v>
      </c>
      <c r="K69" s="117"/>
      <c r="P69" s="2"/>
    </row>
    <row r="70" spans="1:16" ht="15.75" thickBot="1" x14ac:dyDescent="0.3">
      <c r="A70" s="2"/>
      <c r="C70" s="15" t="s">
        <v>17</v>
      </c>
      <c r="D70" s="16">
        <v>62.07</v>
      </c>
      <c r="E70" s="16">
        <v>6.8</v>
      </c>
      <c r="F70" s="16">
        <v>230</v>
      </c>
      <c r="G70" s="16">
        <v>224</v>
      </c>
      <c r="H70" s="16">
        <v>221</v>
      </c>
      <c r="I70" s="16">
        <v>225</v>
      </c>
      <c r="J70" s="120">
        <f t="shared" si="1"/>
        <v>225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17.84</v>
      </c>
      <c r="E73" s="11">
        <v>6.3</v>
      </c>
      <c r="F73" s="23">
        <v>1058</v>
      </c>
      <c r="G73" s="17"/>
      <c r="H73" s="24" t="s">
        <v>22</v>
      </c>
      <c r="I73" s="132">
        <v>5.42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67.23</v>
      </c>
      <c r="E74" s="11"/>
      <c r="F74" s="23">
        <v>233</v>
      </c>
      <c r="G74" s="17"/>
      <c r="H74" s="28" t="s">
        <v>26</v>
      </c>
      <c r="I74" s="134">
        <v>5.14</v>
      </c>
      <c r="J74" s="134"/>
      <c r="K74" s="135"/>
      <c r="M74" s="29">
        <v>7</v>
      </c>
      <c r="N74" s="30">
        <v>126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63.81</v>
      </c>
      <c r="E76" s="11"/>
      <c r="F76" s="23">
        <v>229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70.16</v>
      </c>
      <c r="E77" s="11"/>
      <c r="F77" s="23">
        <v>231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5.5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75.28</v>
      </c>
      <c r="E78" s="11"/>
      <c r="F78" s="23">
        <v>1456</v>
      </c>
      <c r="G78" s="17"/>
      <c r="H78" s="122">
        <v>4</v>
      </c>
      <c r="I78" s="124">
        <v>584</v>
      </c>
      <c r="J78" s="124">
        <v>410</v>
      </c>
      <c r="K78" s="126">
        <f>((I78-J78)/I78)</f>
        <v>0.29794520547945208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77.260000000000005</v>
      </c>
      <c r="E79" s="11">
        <v>6.4</v>
      </c>
      <c r="F79" s="23">
        <v>469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445</v>
      </c>
      <c r="G80" s="17"/>
      <c r="H80" s="122">
        <v>12</v>
      </c>
      <c r="I80" s="124">
        <v>430</v>
      </c>
      <c r="J80" s="124">
        <v>134</v>
      </c>
      <c r="K80" s="126">
        <f>((I80-J80)/I80)</f>
        <v>0.68837209302325586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78.61</v>
      </c>
      <c r="E81" s="11">
        <v>6.2</v>
      </c>
      <c r="F81" s="23">
        <v>842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0.59421901056142301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814</v>
      </c>
      <c r="G82" s="17"/>
      <c r="M82" s="130" t="s">
        <v>44</v>
      </c>
      <c r="N82" s="131"/>
      <c r="O82" s="40">
        <f>(J67-J68)/J67</f>
        <v>0.41735159817351597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0.30799373040752354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-1.9252548131370329E-2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91.25</v>
      </c>
      <c r="E85" s="36"/>
      <c r="F85" s="37"/>
      <c r="G85" s="49"/>
      <c r="H85" s="50" t="s">
        <v>22</v>
      </c>
      <c r="I85" s="36">
        <v>352</v>
      </c>
      <c r="J85" s="36">
        <v>305</v>
      </c>
      <c r="K85" s="37">
        <f>I85-J85</f>
        <v>47</v>
      </c>
      <c r="M85" s="141" t="s">
        <v>54</v>
      </c>
      <c r="N85" s="142"/>
      <c r="O85" s="51">
        <f>(J66-J70)/J66</f>
        <v>0.83324068927181771</v>
      </c>
      <c r="P85" s="2"/>
    </row>
    <row r="86" spans="1:16" ht="15.75" thickBot="1" x14ac:dyDescent="0.3">
      <c r="A86" s="2"/>
      <c r="B86" s="44"/>
      <c r="C86" s="48" t="s">
        <v>55</v>
      </c>
      <c r="D86" s="36">
        <v>72.849999999999994</v>
      </c>
      <c r="E86" s="36">
        <v>68.290000000000006</v>
      </c>
      <c r="F86" s="37">
        <v>93.74</v>
      </c>
      <c r="G86" s="52">
        <v>5.4</v>
      </c>
      <c r="H86" s="29" t="s">
        <v>26</v>
      </c>
      <c r="I86" s="38">
        <v>245</v>
      </c>
      <c r="J86" s="38">
        <v>233</v>
      </c>
      <c r="K86" s="37">
        <f>I86-J86</f>
        <v>12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77.75</v>
      </c>
      <c r="E87" s="36">
        <v>62.57</v>
      </c>
      <c r="F87" s="37">
        <v>80.47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77.45</v>
      </c>
      <c r="E88" s="36">
        <v>53.27</v>
      </c>
      <c r="F88" s="37">
        <v>68.78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53.25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91.6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484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485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486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487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488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/>
      <c r="G119" s="12"/>
      <c r="H119" s="12"/>
      <c r="I119" s="12"/>
      <c r="J119" s="116" t="e">
        <f>AVERAGE(F119:I119)</f>
        <v>#DIV/0!</v>
      </c>
      <c r="K119" s="117"/>
      <c r="M119" s="8">
        <v>2</v>
      </c>
      <c r="N119" s="114"/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/>
      <c r="G120" s="12"/>
      <c r="H120" s="12"/>
      <c r="I120" s="12"/>
      <c r="J120" s="116" t="e">
        <f t="shared" ref="J120:J125" si="2">AVERAGE(F120:I120)</f>
        <v>#DIV/0!</v>
      </c>
      <c r="K120" s="117"/>
      <c r="M120" s="8">
        <v>3</v>
      </c>
      <c r="N120" s="114"/>
      <c r="O120" s="115"/>
      <c r="P120" s="2"/>
    </row>
    <row r="121" spans="1:16" x14ac:dyDescent="0.25">
      <c r="A121" s="2"/>
      <c r="C121" s="9" t="s">
        <v>13</v>
      </c>
      <c r="D121" s="11"/>
      <c r="E121" s="11"/>
      <c r="F121" s="11"/>
      <c r="G121" s="11"/>
      <c r="H121" s="11"/>
      <c r="I121" s="11"/>
      <c r="J121" s="116" t="e">
        <f t="shared" si="2"/>
        <v>#DIV/0!</v>
      </c>
      <c r="K121" s="117"/>
      <c r="M121" s="8">
        <v>4</v>
      </c>
      <c r="N121" s="114"/>
      <c r="O121" s="115"/>
      <c r="P121" s="2"/>
    </row>
    <row r="122" spans="1:16" x14ac:dyDescent="0.25">
      <c r="A122" s="2"/>
      <c r="C122" s="9" t="s">
        <v>14</v>
      </c>
      <c r="D122" s="11"/>
      <c r="E122" s="11"/>
      <c r="F122" s="11"/>
      <c r="G122" s="11"/>
      <c r="H122" s="11"/>
      <c r="I122" s="11"/>
      <c r="J122" s="116" t="e">
        <f t="shared" si="2"/>
        <v>#DIV/0!</v>
      </c>
      <c r="K122" s="117"/>
      <c r="M122" s="8">
        <v>5</v>
      </c>
      <c r="N122" s="114"/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/>
      <c r="G123" s="69"/>
      <c r="H123" s="69"/>
      <c r="I123" s="69"/>
      <c r="J123" s="116" t="e">
        <f t="shared" si="2"/>
        <v>#DIV/0!</v>
      </c>
      <c r="K123" s="117"/>
      <c r="M123" s="13">
        <v>6</v>
      </c>
      <c r="N123" s="118"/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/>
      <c r="G124" s="69"/>
      <c r="H124" s="69"/>
      <c r="I124" s="69"/>
      <c r="J124" s="116" t="e">
        <f t="shared" si="2"/>
        <v>#DIV/0!</v>
      </c>
      <c r="K124" s="117"/>
      <c r="P124" s="2"/>
    </row>
    <row r="125" spans="1:16" ht="15.75" thickBot="1" x14ac:dyDescent="0.3">
      <c r="A125" s="2"/>
      <c r="C125" s="15" t="s">
        <v>17</v>
      </c>
      <c r="D125" s="16"/>
      <c r="E125" s="16"/>
      <c r="F125" s="16"/>
      <c r="G125" s="16"/>
      <c r="H125" s="16"/>
      <c r="I125" s="16"/>
      <c r="J125" s="120" t="e">
        <f t="shared" si="2"/>
        <v>#DIV/0!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/>
      <c r="E128" s="11"/>
      <c r="F128" s="23"/>
      <c r="G128" s="17"/>
      <c r="H128" s="24" t="s">
        <v>22</v>
      </c>
      <c r="I128" s="132"/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/>
      <c r="E129" s="11"/>
      <c r="F129" s="23"/>
      <c r="G129" s="17"/>
      <c r="H129" s="28" t="s">
        <v>26</v>
      </c>
      <c r="I129" s="134"/>
      <c r="J129" s="134"/>
      <c r="K129" s="135"/>
      <c r="M129" s="29"/>
      <c r="N129" s="30"/>
      <c r="O129" s="31"/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/>
      <c r="E131" s="11"/>
      <c r="F131" s="23"/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/>
      <c r="E132" s="11"/>
      <c r="F132" s="23"/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/>
      <c r="O132" s="37"/>
      <c r="P132" s="2"/>
    </row>
    <row r="133" spans="1:16" ht="15.75" thickBot="1" x14ac:dyDescent="0.3">
      <c r="A133" s="2"/>
      <c r="C133" s="22" t="s">
        <v>37</v>
      </c>
      <c r="D133" s="11"/>
      <c r="E133" s="11"/>
      <c r="F133" s="23"/>
      <c r="G133" s="17"/>
      <c r="H133" s="122"/>
      <c r="I133" s="124"/>
      <c r="J133" s="124"/>
      <c r="K133" s="126" t="e">
        <f>((I133-J133)/I133)</f>
        <v>#DIV/0!</v>
      </c>
      <c r="M133" s="13">
        <v>2</v>
      </c>
      <c r="N133" s="38"/>
      <c r="O133" s="39"/>
      <c r="P133" s="2"/>
    </row>
    <row r="134" spans="1:16" ht="15.75" thickBot="1" x14ac:dyDescent="0.3">
      <c r="A134" s="2"/>
      <c r="C134" s="22" t="s">
        <v>38</v>
      </c>
      <c r="D134" s="11"/>
      <c r="E134" s="11"/>
      <c r="F134" s="23"/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/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/>
      <c r="E136" s="11"/>
      <c r="F136" s="23"/>
      <c r="G136" s="17"/>
      <c r="H136" s="123"/>
      <c r="I136" s="125"/>
      <c r="J136" s="125"/>
      <c r="K136" s="127"/>
      <c r="M136" s="130" t="s">
        <v>42</v>
      </c>
      <c r="N136" s="131"/>
      <c r="O136" s="40" t="e">
        <f>(J121-J122)/J121</f>
        <v>#DIV/0!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/>
      <c r="G137" s="17"/>
      <c r="M137" s="130" t="s">
        <v>44</v>
      </c>
      <c r="N137" s="131"/>
      <c r="O137" s="40" t="e">
        <f>(J122-J123)/J122</f>
        <v>#DIV/0!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 t="e">
        <f>(J123-J124)/J123</f>
        <v>#DIV/0!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 t="e">
        <f>(J124-J125)/J124</f>
        <v>#DIV/0!</v>
      </c>
      <c r="P139" s="2"/>
    </row>
    <row r="140" spans="1:16" ht="15.75" thickBot="1" x14ac:dyDescent="0.3">
      <c r="A140" s="2"/>
      <c r="B140" s="44"/>
      <c r="C140" s="48" t="s">
        <v>53</v>
      </c>
      <c r="D140" s="36"/>
      <c r="E140" s="36"/>
      <c r="F140" s="37"/>
      <c r="G140" s="49"/>
      <c r="H140" s="50"/>
      <c r="I140" s="36"/>
      <c r="J140" s="36"/>
      <c r="K140" s="37">
        <f>I140-J140</f>
        <v>0</v>
      </c>
      <c r="M140" s="141" t="s">
        <v>54</v>
      </c>
      <c r="N140" s="142"/>
      <c r="O140" s="51" t="e">
        <f>(J121-J125)/J121</f>
        <v>#DIV/0!</v>
      </c>
      <c r="P140" s="2"/>
    </row>
    <row r="141" spans="1:16" ht="15.75" thickBot="1" x14ac:dyDescent="0.3">
      <c r="A141" s="2"/>
      <c r="B141" s="44"/>
      <c r="C141" s="48" t="s">
        <v>55</v>
      </c>
      <c r="D141" s="36"/>
      <c r="E141" s="36"/>
      <c r="F141" s="37"/>
      <c r="G141" s="52"/>
      <c r="H141" s="29"/>
      <c r="I141" s="38"/>
      <c r="J141" s="38"/>
      <c r="K141" s="37">
        <f>I141-J141</f>
        <v>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/>
      <c r="E142" s="36"/>
      <c r="F142" s="37"/>
      <c r="P142" s="2"/>
    </row>
    <row r="143" spans="1:16" ht="15" customHeight="1" x14ac:dyDescent="0.25">
      <c r="A143" s="2"/>
      <c r="B143" s="44"/>
      <c r="C143" s="48" t="s">
        <v>57</v>
      </c>
      <c r="D143" s="36"/>
      <c r="E143" s="36"/>
      <c r="F143" s="37"/>
      <c r="P143" s="2"/>
    </row>
    <row r="144" spans="1:16" ht="15" customHeight="1" thickBot="1" x14ac:dyDescent="0.3">
      <c r="A144" s="2"/>
      <c r="B144" s="44"/>
      <c r="C144" s="54" t="s">
        <v>58</v>
      </c>
      <c r="D144" s="55"/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/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43:O43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3C36-ABF6-4945-8AD6-D794C9F0BFA4}">
  <sheetPr codeName="Sheet40"/>
  <dimension ref="A1:S171"/>
  <sheetViews>
    <sheetView zoomScale="85" zoomScaleNormal="85" workbookViewId="0">
      <selection activeCell="S6" sqref="S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/>
    </row>
    <row r="7" spans="1:19" x14ac:dyDescent="0.25">
      <c r="A7" s="2"/>
      <c r="C7" s="9" t="s">
        <v>11</v>
      </c>
      <c r="D7" s="10"/>
      <c r="E7" s="10"/>
      <c r="F7" s="11"/>
      <c r="G7" s="12"/>
      <c r="H7" s="12"/>
      <c r="I7" s="12"/>
      <c r="J7" s="116" t="e">
        <f>AVERAGE(F7:I7)</f>
        <v>#DIV/0!</v>
      </c>
      <c r="K7" s="117"/>
      <c r="M7" s="8">
        <v>2</v>
      </c>
      <c r="N7" s="114"/>
      <c r="O7" s="115"/>
      <c r="P7" s="2"/>
      <c r="R7" s="60" t="s">
        <v>22</v>
      </c>
      <c r="S7" s="84"/>
    </row>
    <row r="8" spans="1:19" x14ac:dyDescent="0.25">
      <c r="A8" s="2"/>
      <c r="C8" s="9" t="s">
        <v>12</v>
      </c>
      <c r="D8" s="10"/>
      <c r="E8" s="10"/>
      <c r="F8" s="11"/>
      <c r="G8" s="12"/>
      <c r="H8" s="12"/>
      <c r="I8" s="12"/>
      <c r="J8" s="116" t="e">
        <f t="shared" ref="J8:J13" si="0">AVERAGE(F8:I8)</f>
        <v>#DIV/0!</v>
      </c>
      <c r="K8" s="117"/>
      <c r="M8" s="8">
        <v>3</v>
      </c>
      <c r="N8" s="114"/>
      <c r="O8" s="115"/>
      <c r="P8" s="2"/>
      <c r="R8" s="60" t="s">
        <v>26</v>
      </c>
      <c r="S8" s="85"/>
    </row>
    <row r="9" spans="1:19" x14ac:dyDescent="0.25">
      <c r="A9" s="2"/>
      <c r="C9" s="9" t="s">
        <v>13</v>
      </c>
      <c r="D9" s="11"/>
      <c r="E9" s="11"/>
      <c r="F9" s="11"/>
      <c r="G9" s="11"/>
      <c r="H9" s="11"/>
      <c r="I9" s="11"/>
      <c r="J9" s="116" t="e">
        <f t="shared" si="0"/>
        <v>#DIV/0!</v>
      </c>
      <c r="K9" s="117"/>
      <c r="M9" s="8">
        <v>4</v>
      </c>
      <c r="N9" s="114"/>
      <c r="O9" s="115"/>
      <c r="P9" s="2"/>
      <c r="R9" s="86" t="s">
        <v>591</v>
      </c>
      <c r="S9" s="87"/>
    </row>
    <row r="10" spans="1:19" x14ac:dyDescent="0.25">
      <c r="A10" s="2"/>
      <c r="C10" s="9" t="s">
        <v>14</v>
      </c>
      <c r="D10" s="11"/>
      <c r="E10" s="11"/>
      <c r="F10" s="11"/>
      <c r="G10" s="11"/>
      <c r="H10" s="11"/>
      <c r="I10" s="11"/>
      <c r="J10" s="116" t="e">
        <f t="shared" si="0"/>
        <v>#DIV/0!</v>
      </c>
      <c r="K10" s="117"/>
      <c r="M10" s="8">
        <v>5</v>
      </c>
      <c r="N10" s="114"/>
      <c r="O10" s="115"/>
      <c r="P10" s="2"/>
      <c r="R10" s="86" t="s">
        <v>592</v>
      </c>
      <c r="S10" s="88"/>
    </row>
    <row r="11" spans="1:19" ht="15.75" thickBot="1" x14ac:dyDescent="0.3">
      <c r="A11" s="2"/>
      <c r="C11" s="9" t="s">
        <v>15</v>
      </c>
      <c r="D11" s="11"/>
      <c r="E11" s="11"/>
      <c r="F11" s="11"/>
      <c r="G11" s="69"/>
      <c r="H11" s="69"/>
      <c r="I11" s="69"/>
      <c r="J11" s="116" t="e">
        <f t="shared" si="0"/>
        <v>#DIV/0!</v>
      </c>
      <c r="K11" s="117"/>
      <c r="M11" s="13">
        <v>6</v>
      </c>
      <c r="N11" s="118"/>
      <c r="O11" s="119"/>
      <c r="P11" s="2"/>
      <c r="R11" s="89" t="s">
        <v>593</v>
      </c>
      <c r="S11" s="90"/>
    </row>
    <row r="12" spans="1:19" x14ac:dyDescent="0.25">
      <c r="A12" s="2"/>
      <c r="C12" s="9" t="s">
        <v>16</v>
      </c>
      <c r="D12" s="11"/>
      <c r="E12" s="11"/>
      <c r="F12" s="11"/>
      <c r="G12" s="69"/>
      <c r="H12" s="69"/>
      <c r="I12" s="69"/>
      <c r="J12" s="116" t="e">
        <f t="shared" si="0"/>
        <v>#DIV/0!</v>
      </c>
      <c r="K12" s="117"/>
      <c r="P12" s="2"/>
      <c r="R12" s="89" t="s">
        <v>594</v>
      </c>
      <c r="S12" s="91"/>
    </row>
    <row r="13" spans="1:19" ht="15.75" thickBot="1" x14ac:dyDescent="0.3">
      <c r="A13" s="2"/>
      <c r="C13" s="15" t="s">
        <v>17</v>
      </c>
      <c r="D13" s="16"/>
      <c r="E13" s="16"/>
      <c r="F13" s="16"/>
      <c r="G13" s="16"/>
      <c r="H13" s="16"/>
      <c r="I13" s="16"/>
      <c r="J13" s="120" t="e">
        <f t="shared" si="0"/>
        <v>#DIV/0!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/>
      <c r="E16" s="11"/>
      <c r="F16" s="23"/>
      <c r="G16" s="17"/>
      <c r="H16" s="24" t="s">
        <v>22</v>
      </c>
      <c r="I16" s="132"/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/>
      <c r="E17" s="11"/>
      <c r="F17" s="23"/>
      <c r="G17" s="17"/>
      <c r="H17" s="28" t="s">
        <v>26</v>
      </c>
      <c r="I17" s="134"/>
      <c r="J17" s="134"/>
      <c r="K17" s="135"/>
      <c r="M17" s="29"/>
      <c r="N17" s="30"/>
      <c r="O17" s="31"/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/>
      <c r="E19" s="11"/>
      <c r="F19" s="23"/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/>
      <c r="E20" s="11"/>
      <c r="F20" s="23"/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/>
      <c r="O20" s="37"/>
      <c r="P20" s="2"/>
    </row>
    <row r="21" spans="1:16" ht="15.75" thickBot="1" x14ac:dyDescent="0.3">
      <c r="A21" s="2"/>
      <c r="C21" s="22" t="s">
        <v>37</v>
      </c>
      <c r="D21" s="11"/>
      <c r="E21" s="11"/>
      <c r="F21" s="23"/>
      <c r="G21" s="17"/>
      <c r="H21" s="122"/>
      <c r="I21" s="124"/>
      <c r="J21" s="124"/>
      <c r="K21" s="126" t="e">
        <f>((I21-J21)/I21)</f>
        <v>#DIV/0!</v>
      </c>
      <c r="M21" s="13">
        <v>2</v>
      </c>
      <c r="N21" s="38"/>
      <c r="O21" s="39"/>
      <c r="P21" s="2"/>
    </row>
    <row r="22" spans="1:16" ht="15.75" customHeight="1" thickBot="1" x14ac:dyDescent="0.3">
      <c r="A22" s="2"/>
      <c r="C22" s="22" t="s">
        <v>38</v>
      </c>
      <c r="D22" s="11"/>
      <c r="E22" s="11"/>
      <c r="F22" s="23"/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/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/>
      <c r="E24" s="11"/>
      <c r="F24" s="23"/>
      <c r="G24" s="17"/>
      <c r="H24" s="123"/>
      <c r="I24" s="125"/>
      <c r="J24" s="125"/>
      <c r="K24" s="127"/>
      <c r="M24" s="130" t="s">
        <v>42</v>
      </c>
      <c r="N24" s="131"/>
      <c r="O24" s="40" t="e">
        <f>(J9-J10)/J9</f>
        <v>#DIV/0!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/>
      <c r="G25" s="17"/>
      <c r="M25" s="130" t="s">
        <v>44</v>
      </c>
      <c r="N25" s="131"/>
      <c r="O25" s="40" t="e">
        <f>(J10-J11)/J10</f>
        <v>#DIV/0!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 t="e">
        <f>(J11-J12)/J11</f>
        <v>#DIV/0!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 t="e">
        <f>(J12-J13)/J12</f>
        <v>#DIV/0!</v>
      </c>
      <c r="P27" s="2"/>
    </row>
    <row r="28" spans="1:16" ht="15" customHeight="1" thickBot="1" x14ac:dyDescent="0.3">
      <c r="A28" s="2"/>
      <c r="B28" s="44"/>
      <c r="C28" s="48" t="s">
        <v>53</v>
      </c>
      <c r="D28" s="36"/>
      <c r="E28" s="36"/>
      <c r="F28" s="37"/>
      <c r="G28" s="49"/>
      <c r="H28" s="50"/>
      <c r="I28" s="36"/>
      <c r="J28" s="36"/>
      <c r="K28" s="37">
        <f>I28-J28</f>
        <v>0</v>
      </c>
      <c r="M28" s="141" t="s">
        <v>54</v>
      </c>
      <c r="N28" s="142"/>
      <c r="O28" s="51" t="e">
        <f>(J9-J13)/J9</f>
        <v>#DIV/0!</v>
      </c>
      <c r="P28" s="2"/>
    </row>
    <row r="29" spans="1:16" ht="15.75" thickBot="1" x14ac:dyDescent="0.3">
      <c r="A29" s="2"/>
      <c r="B29" s="44"/>
      <c r="C29" s="48" t="s">
        <v>55</v>
      </c>
      <c r="D29" s="36"/>
      <c r="E29" s="36"/>
      <c r="F29" s="37"/>
      <c r="G29" s="52"/>
      <c r="H29" s="29"/>
      <c r="I29" s="38"/>
      <c r="J29" s="38"/>
      <c r="K29" s="37">
        <f>I29-J29</f>
        <v>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/>
      <c r="E30" s="36"/>
      <c r="F30" s="37"/>
      <c r="P30" s="2"/>
    </row>
    <row r="31" spans="1:16" ht="15" customHeight="1" x14ac:dyDescent="0.25">
      <c r="A31" s="2"/>
      <c r="B31" s="44"/>
      <c r="C31" s="48" t="s">
        <v>57</v>
      </c>
      <c r="D31" s="36"/>
      <c r="E31" s="36"/>
      <c r="F31" s="37"/>
      <c r="P31" s="2"/>
    </row>
    <row r="32" spans="1:16" ht="15.75" customHeight="1" thickBot="1" x14ac:dyDescent="0.3">
      <c r="A32" s="2"/>
      <c r="B32" s="44"/>
      <c r="C32" s="54" t="s">
        <v>58</v>
      </c>
      <c r="D32" s="55"/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/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/>
      <c r="G64" s="12"/>
      <c r="H64" s="12"/>
      <c r="I64" s="12"/>
      <c r="J64" s="116" t="e">
        <f>AVERAGE(F64:I64)</f>
        <v>#DIV/0!</v>
      </c>
      <c r="K64" s="117"/>
      <c r="M64" s="8">
        <v>2</v>
      </c>
      <c r="N64" s="114"/>
      <c r="O64" s="115"/>
      <c r="P64" s="2"/>
    </row>
    <row r="65" spans="1:16" x14ac:dyDescent="0.25">
      <c r="A65" s="2"/>
      <c r="C65" s="9" t="s">
        <v>12</v>
      </c>
      <c r="D65" s="10"/>
      <c r="E65" s="10"/>
      <c r="F65" s="11"/>
      <c r="G65" s="12"/>
      <c r="H65" s="12"/>
      <c r="I65" s="12"/>
      <c r="J65" s="116" t="e">
        <f t="shared" ref="J65:J70" si="1">AVERAGE(F65:I65)</f>
        <v>#DIV/0!</v>
      </c>
      <c r="K65" s="117"/>
      <c r="M65" s="8">
        <v>3</v>
      </c>
      <c r="N65" s="114"/>
      <c r="O65" s="115"/>
      <c r="P65" s="2"/>
    </row>
    <row r="66" spans="1:16" ht="15" customHeight="1" x14ac:dyDescent="0.25">
      <c r="A66" s="2"/>
      <c r="C66" s="9" t="s">
        <v>13</v>
      </c>
      <c r="D66" s="11"/>
      <c r="E66" s="11"/>
      <c r="F66" s="11"/>
      <c r="G66" s="11"/>
      <c r="H66" s="11"/>
      <c r="I66" s="11"/>
      <c r="J66" s="116" t="e">
        <f t="shared" si="1"/>
        <v>#DIV/0!</v>
      </c>
      <c r="K66" s="117"/>
      <c r="M66" s="8">
        <v>4</v>
      </c>
      <c r="N66" s="114"/>
      <c r="O66" s="115"/>
      <c r="P66" s="2"/>
    </row>
    <row r="67" spans="1:16" ht="15" customHeight="1" x14ac:dyDescent="0.25">
      <c r="A67" s="2"/>
      <c r="C67" s="9" t="s">
        <v>14</v>
      </c>
      <c r="D67" s="11"/>
      <c r="E67" s="11"/>
      <c r="F67" s="11"/>
      <c r="G67" s="11"/>
      <c r="H67" s="11"/>
      <c r="I67" s="11"/>
      <c r="J67" s="116" t="e">
        <f t="shared" si="1"/>
        <v>#DIV/0!</v>
      </c>
      <c r="K67" s="117"/>
      <c r="M67" s="8">
        <v>5</v>
      </c>
      <c r="N67" s="114"/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/>
      <c r="G68" s="69"/>
      <c r="H68" s="69"/>
      <c r="I68" s="69"/>
      <c r="J68" s="116" t="e">
        <f t="shared" si="1"/>
        <v>#DIV/0!</v>
      </c>
      <c r="K68" s="117"/>
      <c r="M68" s="13">
        <v>6</v>
      </c>
      <c r="N68" s="118"/>
      <c r="O68" s="119"/>
      <c r="P68" s="2"/>
    </row>
    <row r="69" spans="1:16" x14ac:dyDescent="0.25">
      <c r="A69" s="2"/>
      <c r="C69" s="9" t="s">
        <v>16</v>
      </c>
      <c r="D69" s="11"/>
      <c r="E69" s="11"/>
      <c r="F69" s="11"/>
      <c r="G69" s="69"/>
      <c r="H69" s="69"/>
      <c r="I69" s="69"/>
      <c r="J69" s="116" t="e">
        <f t="shared" si="1"/>
        <v>#DIV/0!</v>
      </c>
      <c r="K69" s="117"/>
      <c r="P69" s="2"/>
    </row>
    <row r="70" spans="1:16" ht="15.75" thickBot="1" x14ac:dyDescent="0.3">
      <c r="A70" s="2"/>
      <c r="C70" s="15" t="s">
        <v>17</v>
      </c>
      <c r="D70" s="16"/>
      <c r="E70" s="16"/>
      <c r="F70" s="16"/>
      <c r="G70" s="16"/>
      <c r="H70" s="16"/>
      <c r="I70" s="16"/>
      <c r="J70" s="120" t="e">
        <f t="shared" si="1"/>
        <v>#DIV/0!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/>
      <c r="E73" s="11"/>
      <c r="F73" s="23"/>
      <c r="G73" s="17"/>
      <c r="H73" s="24" t="s">
        <v>22</v>
      </c>
      <c r="I73" s="132"/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/>
      <c r="E74" s="11"/>
      <c r="F74" s="23"/>
      <c r="G74" s="17"/>
      <c r="H74" s="28" t="s">
        <v>26</v>
      </c>
      <c r="I74" s="134"/>
      <c r="J74" s="134"/>
      <c r="K74" s="135"/>
      <c r="M74" s="29"/>
      <c r="N74" s="30"/>
      <c r="O74" s="31"/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/>
      <c r="E76" s="11"/>
      <c r="F76" s="23"/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/>
      <c r="E77" s="11"/>
      <c r="F77" s="23"/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/>
      <c r="O77" s="37"/>
      <c r="P77" s="2"/>
    </row>
    <row r="78" spans="1:16" ht="15.75" thickBot="1" x14ac:dyDescent="0.3">
      <c r="A78" s="2"/>
      <c r="C78" s="22" t="s">
        <v>37</v>
      </c>
      <c r="D78" s="11"/>
      <c r="E78" s="11"/>
      <c r="F78" s="23"/>
      <c r="G78" s="17"/>
      <c r="H78" s="122"/>
      <c r="I78" s="124"/>
      <c r="J78" s="124"/>
      <c r="K78" s="126" t="e">
        <f>((I78-J78)/I78)</f>
        <v>#DIV/0!</v>
      </c>
      <c r="M78" s="13">
        <v>2</v>
      </c>
      <c r="N78" s="38"/>
      <c r="O78" s="39"/>
      <c r="P78" s="2"/>
    </row>
    <row r="79" spans="1:16" ht="15.75" thickBot="1" x14ac:dyDescent="0.3">
      <c r="A79" s="2"/>
      <c r="C79" s="22" t="s">
        <v>38</v>
      </c>
      <c r="D79" s="11"/>
      <c r="E79" s="11"/>
      <c r="F79" s="23"/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/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/>
      <c r="E81" s="11"/>
      <c r="F81" s="23"/>
      <c r="G81" s="17"/>
      <c r="H81" s="123"/>
      <c r="I81" s="125"/>
      <c r="J81" s="125"/>
      <c r="K81" s="127"/>
      <c r="M81" s="130" t="s">
        <v>42</v>
      </c>
      <c r="N81" s="131"/>
      <c r="O81" s="40" t="e">
        <f>(J66-J67)/J66</f>
        <v>#DIV/0!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/>
      <c r="G82" s="17"/>
      <c r="M82" s="130" t="s">
        <v>44</v>
      </c>
      <c r="N82" s="131"/>
      <c r="O82" s="40" t="e">
        <f>(J67-J68)/J67</f>
        <v>#DIV/0!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 t="e">
        <f>(J68-J69)/J68</f>
        <v>#DIV/0!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 t="e">
        <f>(J69-J70)/J69</f>
        <v>#DIV/0!</v>
      </c>
      <c r="P84" s="2"/>
    </row>
    <row r="85" spans="1:16" ht="15.75" thickBot="1" x14ac:dyDescent="0.3">
      <c r="A85" s="2"/>
      <c r="B85" s="44"/>
      <c r="C85" s="48" t="s">
        <v>53</v>
      </c>
      <c r="D85" s="36"/>
      <c r="E85" s="36"/>
      <c r="F85" s="37"/>
      <c r="G85" s="49"/>
      <c r="H85" s="50"/>
      <c r="I85" s="36"/>
      <c r="J85" s="36"/>
      <c r="K85" s="37">
        <f>I85-J85</f>
        <v>0</v>
      </c>
      <c r="M85" s="141" t="s">
        <v>54</v>
      </c>
      <c r="N85" s="142"/>
      <c r="O85" s="51" t="e">
        <f>(J66-J70)/J66</f>
        <v>#DIV/0!</v>
      </c>
      <c r="P85" s="2"/>
    </row>
    <row r="86" spans="1:16" ht="15.75" thickBot="1" x14ac:dyDescent="0.3">
      <c r="A86" s="2"/>
      <c r="B86" s="44"/>
      <c r="C86" s="48" t="s">
        <v>55</v>
      </c>
      <c r="D86" s="36"/>
      <c r="E86" s="36"/>
      <c r="F86" s="37"/>
      <c r="G86" s="52"/>
      <c r="H86" s="29"/>
      <c r="I86" s="38"/>
      <c r="J86" s="38"/>
      <c r="K86" s="37">
        <f>I86-J86</f>
        <v>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/>
      <c r="E87" s="36"/>
      <c r="F87" s="37"/>
      <c r="P87" s="2"/>
    </row>
    <row r="88" spans="1:16" ht="15" customHeight="1" x14ac:dyDescent="0.25">
      <c r="A88" s="2"/>
      <c r="B88" s="44"/>
      <c r="C88" s="48" t="s">
        <v>57</v>
      </c>
      <c r="D88" s="36"/>
      <c r="E88" s="36"/>
      <c r="F88" s="37"/>
      <c r="P88" s="2"/>
    </row>
    <row r="89" spans="1:16" ht="15" customHeight="1" thickBot="1" x14ac:dyDescent="0.3">
      <c r="A89" s="2"/>
      <c r="B89" s="44"/>
      <c r="C89" s="54" t="s">
        <v>58</v>
      </c>
      <c r="D89" s="55"/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/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/>
      <c r="G119" s="12"/>
      <c r="H119" s="12"/>
      <c r="I119" s="12"/>
      <c r="J119" s="116" t="e">
        <f>AVERAGE(F119:I119)</f>
        <v>#DIV/0!</v>
      </c>
      <c r="K119" s="117"/>
      <c r="M119" s="8">
        <v>2</v>
      </c>
      <c r="N119" s="114"/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/>
      <c r="G120" s="12"/>
      <c r="H120" s="12"/>
      <c r="I120" s="12"/>
      <c r="J120" s="116" t="e">
        <f t="shared" ref="J120:J125" si="2">AVERAGE(F120:I120)</f>
        <v>#DIV/0!</v>
      </c>
      <c r="K120" s="117"/>
      <c r="M120" s="8">
        <v>3</v>
      </c>
      <c r="N120" s="114"/>
      <c r="O120" s="115"/>
      <c r="P120" s="2"/>
    </row>
    <row r="121" spans="1:16" x14ac:dyDescent="0.25">
      <c r="A121" s="2"/>
      <c r="C121" s="9" t="s">
        <v>13</v>
      </c>
      <c r="D121" s="11"/>
      <c r="E121" s="11"/>
      <c r="F121" s="11"/>
      <c r="G121" s="11"/>
      <c r="H121" s="11"/>
      <c r="I121" s="11"/>
      <c r="J121" s="116" t="e">
        <f t="shared" si="2"/>
        <v>#DIV/0!</v>
      </c>
      <c r="K121" s="117"/>
      <c r="M121" s="8">
        <v>4</v>
      </c>
      <c r="N121" s="114"/>
      <c r="O121" s="115"/>
      <c r="P121" s="2"/>
    </row>
    <row r="122" spans="1:16" x14ac:dyDescent="0.25">
      <c r="A122" s="2"/>
      <c r="C122" s="9" t="s">
        <v>14</v>
      </c>
      <c r="D122" s="11"/>
      <c r="E122" s="11"/>
      <c r="F122" s="11"/>
      <c r="G122" s="11"/>
      <c r="H122" s="11"/>
      <c r="I122" s="11"/>
      <c r="J122" s="116" t="e">
        <f t="shared" si="2"/>
        <v>#DIV/0!</v>
      </c>
      <c r="K122" s="117"/>
      <c r="M122" s="8">
        <v>5</v>
      </c>
      <c r="N122" s="114"/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/>
      <c r="G123" s="69"/>
      <c r="H123" s="69"/>
      <c r="I123" s="69"/>
      <c r="J123" s="116" t="e">
        <f t="shared" si="2"/>
        <v>#DIV/0!</v>
      </c>
      <c r="K123" s="117"/>
      <c r="M123" s="13">
        <v>6</v>
      </c>
      <c r="N123" s="118"/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/>
      <c r="G124" s="69"/>
      <c r="H124" s="69"/>
      <c r="I124" s="69"/>
      <c r="J124" s="116" t="e">
        <f t="shared" si="2"/>
        <v>#DIV/0!</v>
      </c>
      <c r="K124" s="117"/>
      <c r="P124" s="2"/>
    </row>
    <row r="125" spans="1:16" ht="15.75" thickBot="1" x14ac:dyDescent="0.3">
      <c r="A125" s="2"/>
      <c r="C125" s="15" t="s">
        <v>17</v>
      </c>
      <c r="D125" s="16"/>
      <c r="E125" s="16"/>
      <c r="F125" s="16"/>
      <c r="G125" s="16"/>
      <c r="H125" s="16"/>
      <c r="I125" s="16"/>
      <c r="J125" s="120" t="e">
        <f t="shared" si="2"/>
        <v>#DIV/0!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/>
      <c r="E128" s="11"/>
      <c r="F128" s="23"/>
      <c r="G128" s="17"/>
      <c r="H128" s="24" t="s">
        <v>22</v>
      </c>
      <c r="I128" s="132"/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/>
      <c r="E129" s="11"/>
      <c r="F129" s="23"/>
      <c r="G129" s="17"/>
      <c r="H129" s="28" t="s">
        <v>26</v>
      </c>
      <c r="I129" s="134"/>
      <c r="J129" s="134"/>
      <c r="K129" s="135"/>
      <c r="M129" s="29"/>
      <c r="N129" s="30"/>
      <c r="O129" s="31"/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/>
      <c r="E131" s="11"/>
      <c r="F131" s="23"/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/>
      <c r="E132" s="11"/>
      <c r="F132" s="23"/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/>
      <c r="O132" s="37"/>
      <c r="P132" s="2"/>
    </row>
    <row r="133" spans="1:16" ht="15.75" thickBot="1" x14ac:dyDescent="0.3">
      <c r="A133" s="2"/>
      <c r="C133" s="22" t="s">
        <v>37</v>
      </c>
      <c r="D133" s="11"/>
      <c r="E133" s="11"/>
      <c r="F133" s="23"/>
      <c r="G133" s="17"/>
      <c r="H133" s="122"/>
      <c r="I133" s="124"/>
      <c r="J133" s="124"/>
      <c r="K133" s="126" t="e">
        <f>((I133-J133)/I133)</f>
        <v>#DIV/0!</v>
      </c>
      <c r="M133" s="13">
        <v>2</v>
      </c>
      <c r="N133" s="38"/>
      <c r="O133" s="39"/>
      <c r="P133" s="2"/>
    </row>
    <row r="134" spans="1:16" ht="15.75" thickBot="1" x14ac:dyDescent="0.3">
      <c r="A134" s="2"/>
      <c r="C134" s="22" t="s">
        <v>38</v>
      </c>
      <c r="D134" s="11"/>
      <c r="E134" s="11"/>
      <c r="F134" s="23"/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/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/>
      <c r="E136" s="11"/>
      <c r="F136" s="23"/>
      <c r="G136" s="17"/>
      <c r="H136" s="123"/>
      <c r="I136" s="125"/>
      <c r="J136" s="125"/>
      <c r="K136" s="127"/>
      <c r="M136" s="130" t="s">
        <v>42</v>
      </c>
      <c r="N136" s="131"/>
      <c r="O136" s="40" t="e">
        <f>(J121-J122)/J121</f>
        <v>#DIV/0!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/>
      <c r="G137" s="17"/>
      <c r="M137" s="130" t="s">
        <v>44</v>
      </c>
      <c r="N137" s="131"/>
      <c r="O137" s="40" t="e">
        <f>(J122-J123)/J122</f>
        <v>#DIV/0!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 t="e">
        <f>(J123-J124)/J123</f>
        <v>#DIV/0!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 t="e">
        <f>(J124-J125)/J124</f>
        <v>#DIV/0!</v>
      </c>
      <c r="P139" s="2"/>
    </row>
    <row r="140" spans="1:16" ht="15.75" thickBot="1" x14ac:dyDescent="0.3">
      <c r="A140" s="2"/>
      <c r="B140" s="44"/>
      <c r="C140" s="48" t="s">
        <v>53</v>
      </c>
      <c r="D140" s="36"/>
      <c r="E140" s="36"/>
      <c r="F140" s="37"/>
      <c r="G140" s="49"/>
      <c r="H140" s="50"/>
      <c r="I140" s="36"/>
      <c r="J140" s="36"/>
      <c r="K140" s="37">
        <f>I140-J140</f>
        <v>0</v>
      </c>
      <c r="M140" s="141" t="s">
        <v>54</v>
      </c>
      <c r="N140" s="142"/>
      <c r="O140" s="51" t="e">
        <f>(J121-J125)/J121</f>
        <v>#DIV/0!</v>
      </c>
      <c r="P140" s="2"/>
    </row>
    <row r="141" spans="1:16" ht="15.75" thickBot="1" x14ac:dyDescent="0.3">
      <c r="A141" s="2"/>
      <c r="B141" s="44"/>
      <c r="C141" s="48" t="s">
        <v>55</v>
      </c>
      <c r="D141" s="36"/>
      <c r="E141" s="36"/>
      <c r="F141" s="37"/>
      <c r="G141" s="52"/>
      <c r="H141" s="29"/>
      <c r="I141" s="38"/>
      <c r="J141" s="38"/>
      <c r="K141" s="37">
        <f>I141-J141</f>
        <v>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/>
      <c r="E142" s="36"/>
      <c r="F142" s="37"/>
      <c r="P142" s="2"/>
    </row>
    <row r="143" spans="1:16" ht="15" customHeight="1" x14ac:dyDescent="0.25">
      <c r="A143" s="2"/>
      <c r="B143" s="44"/>
      <c r="C143" s="48" t="s">
        <v>57</v>
      </c>
      <c r="D143" s="36"/>
      <c r="E143" s="36"/>
      <c r="F143" s="37"/>
      <c r="P143" s="2"/>
    </row>
    <row r="144" spans="1:16" ht="15" customHeight="1" thickBot="1" x14ac:dyDescent="0.3">
      <c r="A144" s="2"/>
      <c r="B144" s="44"/>
      <c r="C144" s="54" t="s">
        <v>58</v>
      </c>
      <c r="D144" s="55"/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/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3D5F-FDD5-4814-958F-BADE0DA5B12D}">
  <sheetPr codeName="Sheet41"/>
  <dimension ref="A1:S171"/>
  <sheetViews>
    <sheetView zoomScale="85" zoomScaleNormal="85" workbookViewId="0">
      <selection activeCell="S6" sqref="S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/>
    </row>
    <row r="7" spans="1:19" x14ac:dyDescent="0.25">
      <c r="A7" s="2"/>
      <c r="C7" s="9" t="s">
        <v>11</v>
      </c>
      <c r="D7" s="10"/>
      <c r="E7" s="10"/>
      <c r="F7" s="11"/>
      <c r="G7" s="12"/>
      <c r="H7" s="12"/>
      <c r="I7" s="12"/>
      <c r="J7" s="116" t="e">
        <f>AVERAGE(F7:I7)</f>
        <v>#DIV/0!</v>
      </c>
      <c r="K7" s="117"/>
      <c r="M7" s="8">
        <v>2</v>
      </c>
      <c r="N7" s="114"/>
      <c r="O7" s="115"/>
      <c r="P7" s="2"/>
      <c r="R7" s="60" t="s">
        <v>22</v>
      </c>
      <c r="S7" s="84"/>
    </row>
    <row r="8" spans="1:19" x14ac:dyDescent="0.25">
      <c r="A8" s="2"/>
      <c r="C8" s="9" t="s">
        <v>12</v>
      </c>
      <c r="D8" s="10"/>
      <c r="E8" s="10"/>
      <c r="F8" s="11"/>
      <c r="G8" s="12"/>
      <c r="H8" s="12"/>
      <c r="I8" s="12"/>
      <c r="J8" s="116" t="e">
        <f t="shared" ref="J8:J13" si="0">AVERAGE(F8:I8)</f>
        <v>#DIV/0!</v>
      </c>
      <c r="K8" s="117"/>
      <c r="M8" s="8">
        <v>3</v>
      </c>
      <c r="N8" s="114"/>
      <c r="O8" s="115"/>
      <c r="P8" s="2"/>
      <c r="R8" s="60" t="s">
        <v>26</v>
      </c>
      <c r="S8" s="85"/>
    </row>
    <row r="9" spans="1:19" x14ac:dyDescent="0.25">
      <c r="A9" s="2"/>
      <c r="C9" s="9" t="s">
        <v>13</v>
      </c>
      <c r="D9" s="11"/>
      <c r="E9" s="11"/>
      <c r="F9" s="11"/>
      <c r="G9" s="11"/>
      <c r="H9" s="11"/>
      <c r="I9" s="11"/>
      <c r="J9" s="116" t="e">
        <f t="shared" si="0"/>
        <v>#DIV/0!</v>
      </c>
      <c r="K9" s="117"/>
      <c r="M9" s="8">
        <v>4</v>
      </c>
      <c r="N9" s="114"/>
      <c r="O9" s="115"/>
      <c r="P9" s="2"/>
      <c r="R9" s="86" t="s">
        <v>591</v>
      </c>
      <c r="S9" s="87"/>
    </row>
    <row r="10" spans="1:19" x14ac:dyDescent="0.25">
      <c r="A10" s="2"/>
      <c r="C10" s="9" t="s">
        <v>14</v>
      </c>
      <c r="D10" s="11"/>
      <c r="E10" s="11"/>
      <c r="F10" s="11"/>
      <c r="G10" s="11"/>
      <c r="H10" s="11"/>
      <c r="I10" s="11"/>
      <c r="J10" s="116" t="e">
        <f t="shared" si="0"/>
        <v>#DIV/0!</v>
      </c>
      <c r="K10" s="117"/>
      <c r="M10" s="8">
        <v>5</v>
      </c>
      <c r="N10" s="114"/>
      <c r="O10" s="115"/>
      <c r="P10" s="2"/>
      <c r="R10" s="86" t="s">
        <v>592</v>
      </c>
      <c r="S10" s="88"/>
    </row>
    <row r="11" spans="1:19" ht="15.75" thickBot="1" x14ac:dyDescent="0.3">
      <c r="A11" s="2"/>
      <c r="C11" s="9" t="s">
        <v>15</v>
      </c>
      <c r="D11" s="11"/>
      <c r="E11" s="11"/>
      <c r="F11" s="11"/>
      <c r="G11" s="69"/>
      <c r="H11" s="69"/>
      <c r="I11" s="69"/>
      <c r="J11" s="116" t="e">
        <f t="shared" si="0"/>
        <v>#DIV/0!</v>
      </c>
      <c r="K11" s="117"/>
      <c r="M11" s="13">
        <v>6</v>
      </c>
      <c r="N11" s="118"/>
      <c r="O11" s="119"/>
      <c r="P11" s="2"/>
      <c r="R11" s="89" t="s">
        <v>593</v>
      </c>
      <c r="S11" s="90"/>
    </row>
    <row r="12" spans="1:19" x14ac:dyDescent="0.25">
      <c r="A12" s="2"/>
      <c r="C12" s="9" t="s">
        <v>16</v>
      </c>
      <c r="D12" s="11"/>
      <c r="E12" s="11"/>
      <c r="F12" s="11"/>
      <c r="G12" s="69"/>
      <c r="H12" s="69"/>
      <c r="I12" s="69"/>
      <c r="J12" s="116" t="e">
        <f t="shared" si="0"/>
        <v>#DIV/0!</v>
      </c>
      <c r="K12" s="117"/>
      <c r="P12" s="2"/>
      <c r="R12" s="89" t="s">
        <v>594</v>
      </c>
      <c r="S12" s="91"/>
    </row>
    <row r="13" spans="1:19" ht="15.75" thickBot="1" x14ac:dyDescent="0.3">
      <c r="A13" s="2"/>
      <c r="C13" s="15" t="s">
        <v>17</v>
      </c>
      <c r="D13" s="16"/>
      <c r="E13" s="16"/>
      <c r="F13" s="16"/>
      <c r="G13" s="16"/>
      <c r="H13" s="16"/>
      <c r="I13" s="16"/>
      <c r="J13" s="120" t="e">
        <f t="shared" si="0"/>
        <v>#DIV/0!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/>
      <c r="E16" s="11"/>
      <c r="F16" s="23"/>
      <c r="G16" s="17"/>
      <c r="H16" s="24" t="s">
        <v>22</v>
      </c>
      <c r="I16" s="132"/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/>
      <c r="E17" s="11"/>
      <c r="F17" s="23"/>
      <c r="G17" s="17"/>
      <c r="H17" s="28" t="s">
        <v>26</v>
      </c>
      <c r="I17" s="134"/>
      <c r="J17" s="134"/>
      <c r="K17" s="135"/>
      <c r="M17" s="29"/>
      <c r="N17" s="30"/>
      <c r="O17" s="31"/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/>
      <c r="E19" s="11"/>
      <c r="F19" s="23"/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/>
      <c r="E20" s="11"/>
      <c r="F20" s="23"/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/>
      <c r="O20" s="37"/>
      <c r="P20" s="2"/>
    </row>
    <row r="21" spans="1:16" ht="15.75" thickBot="1" x14ac:dyDescent="0.3">
      <c r="A21" s="2"/>
      <c r="C21" s="22" t="s">
        <v>37</v>
      </c>
      <c r="D21" s="11"/>
      <c r="E21" s="11"/>
      <c r="F21" s="23"/>
      <c r="G21" s="17"/>
      <c r="H21" s="122"/>
      <c r="I21" s="124"/>
      <c r="J21" s="124"/>
      <c r="K21" s="126" t="e">
        <f>((I21-J21)/I21)</f>
        <v>#DIV/0!</v>
      </c>
      <c r="M21" s="13">
        <v>2</v>
      </c>
      <c r="N21" s="38"/>
      <c r="O21" s="39"/>
      <c r="P21" s="2"/>
    </row>
    <row r="22" spans="1:16" ht="15.75" customHeight="1" thickBot="1" x14ac:dyDescent="0.3">
      <c r="A22" s="2"/>
      <c r="C22" s="22" t="s">
        <v>38</v>
      </c>
      <c r="D22" s="11"/>
      <c r="E22" s="11"/>
      <c r="F22" s="23"/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/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/>
      <c r="E24" s="11"/>
      <c r="F24" s="23"/>
      <c r="G24" s="17"/>
      <c r="H24" s="123"/>
      <c r="I24" s="125"/>
      <c r="J24" s="125"/>
      <c r="K24" s="127"/>
      <c r="M24" s="130" t="s">
        <v>42</v>
      </c>
      <c r="N24" s="131"/>
      <c r="O24" s="40" t="e">
        <f>(J9-J10)/J9</f>
        <v>#DIV/0!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/>
      <c r="G25" s="17"/>
      <c r="M25" s="130" t="s">
        <v>44</v>
      </c>
      <c r="N25" s="131"/>
      <c r="O25" s="40" t="e">
        <f>(J10-J11)/J10</f>
        <v>#DIV/0!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 t="e">
        <f>(J11-J12)/J11</f>
        <v>#DIV/0!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 t="e">
        <f>(J12-J13)/J12</f>
        <v>#DIV/0!</v>
      </c>
      <c r="P27" s="2"/>
    </row>
    <row r="28" spans="1:16" ht="15" customHeight="1" thickBot="1" x14ac:dyDescent="0.3">
      <c r="A28" s="2"/>
      <c r="B28" s="44"/>
      <c r="C28" s="48" t="s">
        <v>53</v>
      </c>
      <c r="D28" s="36"/>
      <c r="E28" s="36"/>
      <c r="F28" s="37"/>
      <c r="G28" s="49"/>
      <c r="H28" s="50"/>
      <c r="I28" s="36"/>
      <c r="J28" s="36"/>
      <c r="K28" s="37">
        <f>I28-J28</f>
        <v>0</v>
      </c>
      <c r="M28" s="141" t="s">
        <v>54</v>
      </c>
      <c r="N28" s="142"/>
      <c r="O28" s="51" t="e">
        <f>(J9-J13)/J9</f>
        <v>#DIV/0!</v>
      </c>
      <c r="P28" s="2"/>
    </row>
    <row r="29" spans="1:16" ht="15.75" thickBot="1" x14ac:dyDescent="0.3">
      <c r="A29" s="2"/>
      <c r="B29" s="44"/>
      <c r="C29" s="48" t="s">
        <v>55</v>
      </c>
      <c r="D29" s="36"/>
      <c r="E29" s="36"/>
      <c r="F29" s="37"/>
      <c r="G29" s="52"/>
      <c r="H29" s="29"/>
      <c r="I29" s="38"/>
      <c r="J29" s="38"/>
      <c r="K29" s="37">
        <f>I29-J29</f>
        <v>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/>
      <c r="E30" s="36"/>
      <c r="F30" s="37"/>
      <c r="P30" s="2"/>
    </row>
    <row r="31" spans="1:16" ht="15" customHeight="1" x14ac:dyDescent="0.25">
      <c r="A31" s="2"/>
      <c r="B31" s="44"/>
      <c r="C31" s="48" t="s">
        <v>57</v>
      </c>
      <c r="D31" s="36"/>
      <c r="E31" s="36"/>
      <c r="F31" s="37"/>
      <c r="P31" s="2"/>
    </row>
    <row r="32" spans="1:16" ht="15.75" customHeight="1" thickBot="1" x14ac:dyDescent="0.3">
      <c r="A32" s="2"/>
      <c r="B32" s="44"/>
      <c r="C32" s="54" t="s">
        <v>58</v>
      </c>
      <c r="D32" s="55"/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/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/>
      <c r="G64" s="12"/>
      <c r="H64" s="12"/>
      <c r="I64" s="12"/>
      <c r="J64" s="116" t="e">
        <f>AVERAGE(F64:I64)</f>
        <v>#DIV/0!</v>
      </c>
      <c r="K64" s="117"/>
      <c r="M64" s="8">
        <v>2</v>
      </c>
      <c r="N64" s="114"/>
      <c r="O64" s="115"/>
      <c r="P64" s="2"/>
    </row>
    <row r="65" spans="1:16" x14ac:dyDescent="0.25">
      <c r="A65" s="2"/>
      <c r="C65" s="9" t="s">
        <v>12</v>
      </c>
      <c r="D65" s="10"/>
      <c r="E65" s="10"/>
      <c r="F65" s="11"/>
      <c r="G65" s="12"/>
      <c r="H65" s="12"/>
      <c r="I65" s="12"/>
      <c r="J65" s="116" t="e">
        <f t="shared" ref="J65:J70" si="1">AVERAGE(F65:I65)</f>
        <v>#DIV/0!</v>
      </c>
      <c r="K65" s="117"/>
      <c r="M65" s="8">
        <v>3</v>
      </c>
      <c r="N65" s="114"/>
      <c r="O65" s="115"/>
      <c r="P65" s="2"/>
    </row>
    <row r="66" spans="1:16" ht="15" customHeight="1" x14ac:dyDescent="0.25">
      <c r="A66" s="2"/>
      <c r="C66" s="9" t="s">
        <v>13</v>
      </c>
      <c r="D66" s="11"/>
      <c r="E66" s="11"/>
      <c r="F66" s="11"/>
      <c r="G66" s="11"/>
      <c r="H66" s="11"/>
      <c r="I66" s="11"/>
      <c r="J66" s="116" t="e">
        <f t="shared" si="1"/>
        <v>#DIV/0!</v>
      </c>
      <c r="K66" s="117"/>
      <c r="M66" s="8">
        <v>4</v>
      </c>
      <c r="N66" s="114"/>
      <c r="O66" s="115"/>
      <c r="P66" s="2"/>
    </row>
    <row r="67" spans="1:16" ht="15" customHeight="1" x14ac:dyDescent="0.25">
      <c r="A67" s="2"/>
      <c r="C67" s="9" t="s">
        <v>14</v>
      </c>
      <c r="D67" s="11"/>
      <c r="E67" s="11"/>
      <c r="F67" s="11"/>
      <c r="G67" s="11"/>
      <c r="H67" s="11"/>
      <c r="I67" s="11"/>
      <c r="J67" s="116" t="e">
        <f t="shared" si="1"/>
        <v>#DIV/0!</v>
      </c>
      <c r="K67" s="117"/>
      <c r="M67" s="8">
        <v>5</v>
      </c>
      <c r="N67" s="114"/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/>
      <c r="G68" s="69"/>
      <c r="H68" s="69"/>
      <c r="I68" s="69"/>
      <c r="J68" s="116" t="e">
        <f t="shared" si="1"/>
        <v>#DIV/0!</v>
      </c>
      <c r="K68" s="117"/>
      <c r="M68" s="13">
        <v>6</v>
      </c>
      <c r="N68" s="118"/>
      <c r="O68" s="119"/>
      <c r="P68" s="2"/>
    </row>
    <row r="69" spans="1:16" x14ac:dyDescent="0.25">
      <c r="A69" s="2"/>
      <c r="C69" s="9" t="s">
        <v>16</v>
      </c>
      <c r="D69" s="11"/>
      <c r="E69" s="11"/>
      <c r="F69" s="11"/>
      <c r="G69" s="69"/>
      <c r="H69" s="69"/>
      <c r="I69" s="69"/>
      <c r="J69" s="116" t="e">
        <f t="shared" si="1"/>
        <v>#DIV/0!</v>
      </c>
      <c r="K69" s="117"/>
      <c r="P69" s="2"/>
    </row>
    <row r="70" spans="1:16" ht="15.75" thickBot="1" x14ac:dyDescent="0.3">
      <c r="A70" s="2"/>
      <c r="C70" s="15" t="s">
        <v>17</v>
      </c>
      <c r="D70" s="16"/>
      <c r="E70" s="16"/>
      <c r="F70" s="16"/>
      <c r="G70" s="16"/>
      <c r="H70" s="16"/>
      <c r="I70" s="16"/>
      <c r="J70" s="120" t="e">
        <f t="shared" si="1"/>
        <v>#DIV/0!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/>
      <c r="E73" s="11"/>
      <c r="F73" s="23"/>
      <c r="G73" s="17"/>
      <c r="H73" s="24" t="s">
        <v>22</v>
      </c>
      <c r="I73" s="132"/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/>
      <c r="E74" s="11"/>
      <c r="F74" s="23"/>
      <c r="G74" s="17"/>
      <c r="H74" s="28" t="s">
        <v>26</v>
      </c>
      <c r="I74" s="134"/>
      <c r="J74" s="134"/>
      <c r="K74" s="135"/>
      <c r="M74" s="29"/>
      <c r="N74" s="30"/>
      <c r="O74" s="31"/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/>
      <c r="E76" s="11"/>
      <c r="F76" s="23"/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/>
      <c r="E77" s="11"/>
      <c r="F77" s="23"/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/>
      <c r="O77" s="37"/>
      <c r="P77" s="2"/>
    </row>
    <row r="78" spans="1:16" ht="15.75" thickBot="1" x14ac:dyDescent="0.3">
      <c r="A78" s="2"/>
      <c r="C78" s="22" t="s">
        <v>37</v>
      </c>
      <c r="D78" s="11"/>
      <c r="E78" s="11"/>
      <c r="F78" s="23"/>
      <c r="G78" s="17"/>
      <c r="H78" s="122"/>
      <c r="I78" s="124"/>
      <c r="J78" s="124"/>
      <c r="K78" s="126" t="e">
        <f>((I78-J78)/I78)</f>
        <v>#DIV/0!</v>
      </c>
      <c r="M78" s="13">
        <v>2</v>
      </c>
      <c r="N78" s="38"/>
      <c r="O78" s="39"/>
      <c r="P78" s="2"/>
    </row>
    <row r="79" spans="1:16" ht="15.75" thickBot="1" x14ac:dyDescent="0.3">
      <c r="A79" s="2"/>
      <c r="C79" s="22" t="s">
        <v>38</v>
      </c>
      <c r="D79" s="11"/>
      <c r="E79" s="11"/>
      <c r="F79" s="23"/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/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/>
      <c r="E81" s="11"/>
      <c r="F81" s="23"/>
      <c r="G81" s="17"/>
      <c r="H81" s="123"/>
      <c r="I81" s="125"/>
      <c r="J81" s="125"/>
      <c r="K81" s="127"/>
      <c r="M81" s="130" t="s">
        <v>42</v>
      </c>
      <c r="N81" s="131"/>
      <c r="O81" s="40" t="e">
        <f>(J66-J67)/J66</f>
        <v>#DIV/0!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/>
      <c r="G82" s="17"/>
      <c r="M82" s="130" t="s">
        <v>44</v>
      </c>
      <c r="N82" s="131"/>
      <c r="O82" s="40" t="e">
        <f>(J67-J68)/J67</f>
        <v>#DIV/0!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 t="e">
        <f>(J68-J69)/J68</f>
        <v>#DIV/0!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 t="e">
        <f>(J69-J70)/J69</f>
        <v>#DIV/0!</v>
      </c>
      <c r="P84" s="2"/>
    </row>
    <row r="85" spans="1:16" ht="15.75" thickBot="1" x14ac:dyDescent="0.3">
      <c r="A85" s="2"/>
      <c r="B85" s="44"/>
      <c r="C85" s="48" t="s">
        <v>53</v>
      </c>
      <c r="D85" s="36"/>
      <c r="E85" s="36"/>
      <c r="F85" s="37"/>
      <c r="G85" s="49"/>
      <c r="H85" s="50"/>
      <c r="I85" s="36"/>
      <c r="J85" s="36"/>
      <c r="K85" s="37">
        <f>I85-J85</f>
        <v>0</v>
      </c>
      <c r="M85" s="141" t="s">
        <v>54</v>
      </c>
      <c r="N85" s="142"/>
      <c r="O85" s="51" t="e">
        <f>(J66-J70)/J66</f>
        <v>#DIV/0!</v>
      </c>
      <c r="P85" s="2"/>
    </row>
    <row r="86" spans="1:16" ht="15.75" thickBot="1" x14ac:dyDescent="0.3">
      <c r="A86" s="2"/>
      <c r="B86" s="44"/>
      <c r="C86" s="48" t="s">
        <v>55</v>
      </c>
      <c r="D86" s="36"/>
      <c r="E86" s="36"/>
      <c r="F86" s="37"/>
      <c r="G86" s="52"/>
      <c r="H86" s="29"/>
      <c r="I86" s="38"/>
      <c r="J86" s="38"/>
      <c r="K86" s="37">
        <f>I86-J86</f>
        <v>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/>
      <c r="E87" s="36"/>
      <c r="F87" s="37"/>
      <c r="P87" s="2"/>
    </row>
    <row r="88" spans="1:16" ht="15" customHeight="1" x14ac:dyDescent="0.25">
      <c r="A88" s="2"/>
      <c r="B88" s="44"/>
      <c r="C88" s="48" t="s">
        <v>57</v>
      </c>
      <c r="D88" s="36"/>
      <c r="E88" s="36"/>
      <c r="F88" s="37"/>
      <c r="P88" s="2"/>
    </row>
    <row r="89" spans="1:16" ht="15" customHeight="1" thickBot="1" x14ac:dyDescent="0.3">
      <c r="A89" s="2"/>
      <c r="B89" s="44"/>
      <c r="C89" s="54" t="s">
        <v>58</v>
      </c>
      <c r="D89" s="55"/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/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/>
      <c r="G119" s="12"/>
      <c r="H119" s="12"/>
      <c r="I119" s="12"/>
      <c r="J119" s="116" t="e">
        <f>AVERAGE(F119:I119)</f>
        <v>#DIV/0!</v>
      </c>
      <c r="K119" s="117"/>
      <c r="M119" s="8">
        <v>2</v>
      </c>
      <c r="N119" s="114"/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/>
      <c r="G120" s="12"/>
      <c r="H120" s="12"/>
      <c r="I120" s="12"/>
      <c r="J120" s="116" t="e">
        <f t="shared" ref="J120:J125" si="2">AVERAGE(F120:I120)</f>
        <v>#DIV/0!</v>
      </c>
      <c r="K120" s="117"/>
      <c r="M120" s="8">
        <v>3</v>
      </c>
      <c r="N120" s="114"/>
      <c r="O120" s="115"/>
      <c r="P120" s="2"/>
    </row>
    <row r="121" spans="1:16" x14ac:dyDescent="0.25">
      <c r="A121" s="2"/>
      <c r="C121" s="9" t="s">
        <v>13</v>
      </c>
      <c r="D121" s="11"/>
      <c r="E121" s="11"/>
      <c r="F121" s="11"/>
      <c r="G121" s="11"/>
      <c r="H121" s="11"/>
      <c r="I121" s="11"/>
      <c r="J121" s="116" t="e">
        <f t="shared" si="2"/>
        <v>#DIV/0!</v>
      </c>
      <c r="K121" s="117"/>
      <c r="M121" s="8">
        <v>4</v>
      </c>
      <c r="N121" s="114"/>
      <c r="O121" s="115"/>
      <c r="P121" s="2"/>
    </row>
    <row r="122" spans="1:16" x14ac:dyDescent="0.25">
      <c r="A122" s="2"/>
      <c r="C122" s="9" t="s">
        <v>14</v>
      </c>
      <c r="D122" s="11"/>
      <c r="E122" s="11"/>
      <c r="F122" s="11"/>
      <c r="G122" s="11"/>
      <c r="H122" s="11"/>
      <c r="I122" s="11"/>
      <c r="J122" s="116" t="e">
        <f t="shared" si="2"/>
        <v>#DIV/0!</v>
      </c>
      <c r="K122" s="117"/>
      <c r="M122" s="8">
        <v>5</v>
      </c>
      <c r="N122" s="114"/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/>
      <c r="G123" s="69"/>
      <c r="H123" s="69"/>
      <c r="I123" s="69"/>
      <c r="J123" s="116" t="e">
        <f t="shared" si="2"/>
        <v>#DIV/0!</v>
      </c>
      <c r="K123" s="117"/>
      <c r="M123" s="13">
        <v>6</v>
      </c>
      <c r="N123" s="118"/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/>
      <c r="G124" s="69"/>
      <c r="H124" s="69"/>
      <c r="I124" s="69"/>
      <c r="J124" s="116" t="e">
        <f t="shared" si="2"/>
        <v>#DIV/0!</v>
      </c>
      <c r="K124" s="117"/>
      <c r="P124" s="2"/>
    </row>
    <row r="125" spans="1:16" ht="15.75" thickBot="1" x14ac:dyDescent="0.3">
      <c r="A125" s="2"/>
      <c r="C125" s="15" t="s">
        <v>17</v>
      </c>
      <c r="D125" s="16"/>
      <c r="E125" s="16"/>
      <c r="F125" s="16"/>
      <c r="G125" s="16"/>
      <c r="H125" s="16"/>
      <c r="I125" s="16"/>
      <c r="J125" s="120" t="e">
        <f t="shared" si="2"/>
        <v>#DIV/0!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/>
      <c r="E128" s="11"/>
      <c r="F128" s="23"/>
      <c r="G128" s="17"/>
      <c r="H128" s="24" t="s">
        <v>22</v>
      </c>
      <c r="I128" s="132"/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/>
      <c r="E129" s="11"/>
      <c r="F129" s="23"/>
      <c r="G129" s="17"/>
      <c r="H129" s="28" t="s">
        <v>26</v>
      </c>
      <c r="I129" s="134"/>
      <c r="J129" s="134"/>
      <c r="K129" s="135"/>
      <c r="M129" s="29"/>
      <c r="N129" s="30"/>
      <c r="O129" s="31"/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/>
      <c r="E131" s="11"/>
      <c r="F131" s="23"/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/>
      <c r="E132" s="11"/>
      <c r="F132" s="23"/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/>
      <c r="O132" s="37"/>
      <c r="P132" s="2"/>
    </row>
    <row r="133" spans="1:16" ht="15.75" thickBot="1" x14ac:dyDescent="0.3">
      <c r="A133" s="2"/>
      <c r="C133" s="22" t="s">
        <v>37</v>
      </c>
      <c r="D133" s="11"/>
      <c r="E133" s="11"/>
      <c r="F133" s="23"/>
      <c r="G133" s="17"/>
      <c r="H133" s="122"/>
      <c r="I133" s="124"/>
      <c r="J133" s="124"/>
      <c r="K133" s="126" t="e">
        <f>((I133-J133)/I133)</f>
        <v>#DIV/0!</v>
      </c>
      <c r="M133" s="13">
        <v>2</v>
      </c>
      <c r="N133" s="38"/>
      <c r="O133" s="39"/>
      <c r="P133" s="2"/>
    </row>
    <row r="134" spans="1:16" ht="15.75" thickBot="1" x14ac:dyDescent="0.3">
      <c r="A134" s="2"/>
      <c r="C134" s="22" t="s">
        <v>38</v>
      </c>
      <c r="D134" s="11"/>
      <c r="E134" s="11"/>
      <c r="F134" s="23"/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/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/>
      <c r="E136" s="11"/>
      <c r="F136" s="23"/>
      <c r="G136" s="17"/>
      <c r="H136" s="123"/>
      <c r="I136" s="125"/>
      <c r="J136" s="125"/>
      <c r="K136" s="127"/>
      <c r="M136" s="130" t="s">
        <v>42</v>
      </c>
      <c r="N136" s="131"/>
      <c r="O136" s="40" t="e">
        <f>(J121-J122)/J121</f>
        <v>#DIV/0!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/>
      <c r="G137" s="17"/>
      <c r="M137" s="130" t="s">
        <v>44</v>
      </c>
      <c r="N137" s="131"/>
      <c r="O137" s="40" t="e">
        <f>(J122-J123)/J122</f>
        <v>#DIV/0!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 t="e">
        <f>(J123-J124)/J123</f>
        <v>#DIV/0!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 t="e">
        <f>(J124-J125)/J124</f>
        <v>#DIV/0!</v>
      </c>
      <c r="P139" s="2"/>
    </row>
    <row r="140" spans="1:16" ht="15.75" thickBot="1" x14ac:dyDescent="0.3">
      <c r="A140" s="2"/>
      <c r="B140" s="44"/>
      <c r="C140" s="48" t="s">
        <v>53</v>
      </c>
      <c r="D140" s="36"/>
      <c r="E140" s="36"/>
      <c r="F140" s="37"/>
      <c r="G140" s="49"/>
      <c r="H140" s="50"/>
      <c r="I140" s="36"/>
      <c r="J140" s="36"/>
      <c r="K140" s="37">
        <f>I140-J140</f>
        <v>0</v>
      </c>
      <c r="M140" s="141" t="s">
        <v>54</v>
      </c>
      <c r="N140" s="142"/>
      <c r="O140" s="51" t="e">
        <f>(J121-J125)/J121</f>
        <v>#DIV/0!</v>
      </c>
      <c r="P140" s="2"/>
    </row>
    <row r="141" spans="1:16" ht="15.75" thickBot="1" x14ac:dyDescent="0.3">
      <c r="A141" s="2"/>
      <c r="B141" s="44"/>
      <c r="C141" s="48" t="s">
        <v>55</v>
      </c>
      <c r="D141" s="36"/>
      <c r="E141" s="36"/>
      <c r="F141" s="37"/>
      <c r="G141" s="52"/>
      <c r="H141" s="29"/>
      <c r="I141" s="38"/>
      <c r="J141" s="38"/>
      <c r="K141" s="37">
        <f>I141-J141</f>
        <v>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/>
      <c r="E142" s="36"/>
      <c r="F142" s="37"/>
      <c r="P142" s="2"/>
    </row>
    <row r="143" spans="1:16" ht="15" customHeight="1" x14ac:dyDescent="0.25">
      <c r="A143" s="2"/>
      <c r="B143" s="44"/>
      <c r="C143" s="48" t="s">
        <v>57</v>
      </c>
      <c r="D143" s="36"/>
      <c r="E143" s="36"/>
      <c r="F143" s="37"/>
      <c r="P143" s="2"/>
    </row>
    <row r="144" spans="1:16" ht="15" customHeight="1" thickBot="1" x14ac:dyDescent="0.3">
      <c r="A144" s="2"/>
      <c r="B144" s="44"/>
      <c r="C144" s="54" t="s">
        <v>58</v>
      </c>
      <c r="D144" s="55"/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/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9E96-EDF5-4944-93FC-5DC8D353FC1D}">
  <sheetPr codeName="Sheet42"/>
  <dimension ref="A1:S171"/>
  <sheetViews>
    <sheetView zoomScale="85" zoomScaleNormal="85" workbookViewId="0">
      <selection activeCell="S6" sqref="S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/>
    </row>
    <row r="7" spans="1:19" x14ac:dyDescent="0.25">
      <c r="A7" s="2"/>
      <c r="C7" s="9" t="s">
        <v>11</v>
      </c>
      <c r="D7" s="10"/>
      <c r="E7" s="10"/>
      <c r="F7" s="11"/>
      <c r="G7" s="12"/>
      <c r="H7" s="12"/>
      <c r="I7" s="12"/>
      <c r="J7" s="116" t="e">
        <f>AVERAGE(F7:I7)</f>
        <v>#DIV/0!</v>
      </c>
      <c r="K7" s="117"/>
      <c r="M7" s="8">
        <v>2</v>
      </c>
      <c r="N7" s="114"/>
      <c r="O7" s="115"/>
      <c r="P7" s="2"/>
      <c r="R7" s="60" t="s">
        <v>22</v>
      </c>
      <c r="S7" s="84"/>
    </row>
    <row r="8" spans="1:19" x14ac:dyDescent="0.25">
      <c r="A8" s="2"/>
      <c r="C8" s="9" t="s">
        <v>12</v>
      </c>
      <c r="D8" s="10"/>
      <c r="E8" s="10"/>
      <c r="F8" s="11"/>
      <c r="G8" s="12"/>
      <c r="H8" s="12"/>
      <c r="I8" s="12"/>
      <c r="J8" s="116" t="e">
        <f t="shared" ref="J8:J13" si="0">AVERAGE(F8:I8)</f>
        <v>#DIV/0!</v>
      </c>
      <c r="K8" s="117"/>
      <c r="M8" s="8">
        <v>3</v>
      </c>
      <c r="N8" s="114"/>
      <c r="O8" s="115"/>
      <c r="P8" s="2"/>
      <c r="R8" s="60" t="s">
        <v>26</v>
      </c>
      <c r="S8" s="85"/>
    </row>
    <row r="9" spans="1:19" x14ac:dyDescent="0.25">
      <c r="A9" s="2"/>
      <c r="C9" s="9" t="s">
        <v>13</v>
      </c>
      <c r="D9" s="11"/>
      <c r="E9" s="11"/>
      <c r="F9" s="11"/>
      <c r="G9" s="11"/>
      <c r="H9" s="11"/>
      <c r="I9" s="11"/>
      <c r="J9" s="116" t="e">
        <f t="shared" si="0"/>
        <v>#DIV/0!</v>
      </c>
      <c r="K9" s="117"/>
      <c r="M9" s="8">
        <v>4</v>
      </c>
      <c r="N9" s="114"/>
      <c r="O9" s="115"/>
      <c r="P9" s="2"/>
      <c r="R9" s="86" t="s">
        <v>591</v>
      </c>
      <c r="S9" s="87"/>
    </row>
    <row r="10" spans="1:19" x14ac:dyDescent="0.25">
      <c r="A10" s="2"/>
      <c r="C10" s="9" t="s">
        <v>14</v>
      </c>
      <c r="D10" s="11"/>
      <c r="E10" s="11"/>
      <c r="F10" s="11"/>
      <c r="G10" s="11"/>
      <c r="H10" s="11"/>
      <c r="I10" s="11"/>
      <c r="J10" s="116" t="e">
        <f t="shared" si="0"/>
        <v>#DIV/0!</v>
      </c>
      <c r="K10" s="117"/>
      <c r="M10" s="8">
        <v>5</v>
      </c>
      <c r="N10" s="114"/>
      <c r="O10" s="115"/>
      <c r="P10" s="2"/>
      <c r="R10" s="86" t="s">
        <v>592</v>
      </c>
      <c r="S10" s="88"/>
    </row>
    <row r="11" spans="1:19" ht="15.75" thickBot="1" x14ac:dyDescent="0.3">
      <c r="A11" s="2"/>
      <c r="C11" s="9" t="s">
        <v>15</v>
      </c>
      <c r="D11" s="11"/>
      <c r="E11" s="11"/>
      <c r="F11" s="11"/>
      <c r="G11" s="69"/>
      <c r="H11" s="69"/>
      <c r="I11" s="69"/>
      <c r="J11" s="116" t="e">
        <f t="shared" si="0"/>
        <v>#DIV/0!</v>
      </c>
      <c r="K11" s="117"/>
      <c r="M11" s="13">
        <v>6</v>
      </c>
      <c r="N11" s="118"/>
      <c r="O11" s="119"/>
      <c r="P11" s="2"/>
      <c r="R11" s="89" t="s">
        <v>593</v>
      </c>
      <c r="S11" s="90"/>
    </row>
    <row r="12" spans="1:19" x14ac:dyDescent="0.25">
      <c r="A12" s="2"/>
      <c r="C12" s="9" t="s">
        <v>16</v>
      </c>
      <c r="D12" s="11"/>
      <c r="E12" s="11"/>
      <c r="F12" s="11"/>
      <c r="G12" s="69"/>
      <c r="H12" s="69"/>
      <c r="I12" s="69"/>
      <c r="J12" s="116" t="e">
        <f t="shared" si="0"/>
        <v>#DIV/0!</v>
      </c>
      <c r="K12" s="117"/>
      <c r="P12" s="2"/>
      <c r="R12" s="89" t="s">
        <v>594</v>
      </c>
      <c r="S12" s="91"/>
    </row>
    <row r="13" spans="1:19" ht="15.75" thickBot="1" x14ac:dyDescent="0.3">
      <c r="A13" s="2"/>
      <c r="C13" s="15" t="s">
        <v>17</v>
      </c>
      <c r="D13" s="16"/>
      <c r="E13" s="16"/>
      <c r="F13" s="16"/>
      <c r="G13" s="16"/>
      <c r="H13" s="16"/>
      <c r="I13" s="16"/>
      <c r="J13" s="120" t="e">
        <f t="shared" si="0"/>
        <v>#DIV/0!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/>
      <c r="E16" s="11"/>
      <c r="F16" s="23"/>
      <c r="G16" s="17"/>
      <c r="H16" s="24" t="s">
        <v>22</v>
      </c>
      <c r="I16" s="132"/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/>
      <c r="E17" s="11"/>
      <c r="F17" s="23"/>
      <c r="G17" s="17"/>
      <c r="H17" s="28" t="s">
        <v>26</v>
      </c>
      <c r="I17" s="134"/>
      <c r="J17" s="134"/>
      <c r="K17" s="135"/>
      <c r="M17" s="29"/>
      <c r="N17" s="30"/>
      <c r="O17" s="31"/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/>
      <c r="E19" s="11"/>
      <c r="F19" s="23"/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/>
      <c r="E20" s="11"/>
      <c r="F20" s="23"/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/>
      <c r="O20" s="37"/>
      <c r="P20" s="2"/>
    </row>
    <row r="21" spans="1:16" ht="15.75" thickBot="1" x14ac:dyDescent="0.3">
      <c r="A21" s="2"/>
      <c r="C21" s="22" t="s">
        <v>37</v>
      </c>
      <c r="D21" s="11"/>
      <c r="E21" s="11"/>
      <c r="F21" s="23"/>
      <c r="G21" s="17"/>
      <c r="H21" s="122"/>
      <c r="I21" s="124"/>
      <c r="J21" s="124"/>
      <c r="K21" s="126" t="e">
        <f>((I21-J21)/I21)</f>
        <v>#DIV/0!</v>
      </c>
      <c r="M21" s="13">
        <v>2</v>
      </c>
      <c r="N21" s="38"/>
      <c r="O21" s="39"/>
      <c r="P21" s="2"/>
    </row>
    <row r="22" spans="1:16" ht="15.75" customHeight="1" thickBot="1" x14ac:dyDescent="0.3">
      <c r="A22" s="2"/>
      <c r="C22" s="22" t="s">
        <v>38</v>
      </c>
      <c r="D22" s="11"/>
      <c r="E22" s="11"/>
      <c r="F22" s="23"/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/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/>
      <c r="E24" s="11"/>
      <c r="F24" s="23"/>
      <c r="G24" s="17"/>
      <c r="H24" s="123"/>
      <c r="I24" s="125"/>
      <c r="J24" s="125"/>
      <c r="K24" s="127"/>
      <c r="M24" s="130" t="s">
        <v>42</v>
      </c>
      <c r="N24" s="131"/>
      <c r="O24" s="40" t="e">
        <f>(J9-J10)/J9</f>
        <v>#DIV/0!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/>
      <c r="G25" s="17"/>
      <c r="M25" s="130" t="s">
        <v>44</v>
      </c>
      <c r="N25" s="131"/>
      <c r="O25" s="40" t="e">
        <f>(J10-J11)/J10</f>
        <v>#DIV/0!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 t="e">
        <f>(J11-J12)/J11</f>
        <v>#DIV/0!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 t="e">
        <f>(J12-J13)/J12</f>
        <v>#DIV/0!</v>
      </c>
      <c r="P27" s="2"/>
    </row>
    <row r="28" spans="1:16" ht="15" customHeight="1" thickBot="1" x14ac:dyDescent="0.3">
      <c r="A28" s="2"/>
      <c r="B28" s="44"/>
      <c r="C28" s="48" t="s">
        <v>53</v>
      </c>
      <c r="D28" s="36"/>
      <c r="E28" s="36"/>
      <c r="F28" s="37"/>
      <c r="G28" s="49"/>
      <c r="H28" s="50"/>
      <c r="I28" s="36"/>
      <c r="J28" s="36"/>
      <c r="K28" s="37">
        <f>I28-J28</f>
        <v>0</v>
      </c>
      <c r="M28" s="141" t="s">
        <v>54</v>
      </c>
      <c r="N28" s="142"/>
      <c r="O28" s="51" t="e">
        <f>(J9-J13)/J9</f>
        <v>#DIV/0!</v>
      </c>
      <c r="P28" s="2"/>
    </row>
    <row r="29" spans="1:16" ht="15.75" thickBot="1" x14ac:dyDescent="0.3">
      <c r="A29" s="2"/>
      <c r="B29" s="44"/>
      <c r="C29" s="48" t="s">
        <v>55</v>
      </c>
      <c r="D29" s="36"/>
      <c r="E29" s="36"/>
      <c r="F29" s="37"/>
      <c r="G29" s="52"/>
      <c r="H29" s="29"/>
      <c r="I29" s="38"/>
      <c r="J29" s="38"/>
      <c r="K29" s="37">
        <f>I29-J29</f>
        <v>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/>
      <c r="E30" s="36"/>
      <c r="F30" s="37"/>
      <c r="P30" s="2"/>
    </row>
    <row r="31" spans="1:16" ht="15" customHeight="1" x14ac:dyDescent="0.25">
      <c r="A31" s="2"/>
      <c r="B31" s="44"/>
      <c r="C31" s="48" t="s">
        <v>57</v>
      </c>
      <c r="D31" s="36"/>
      <c r="E31" s="36"/>
      <c r="F31" s="37"/>
      <c r="P31" s="2"/>
    </row>
    <row r="32" spans="1:16" ht="15.75" customHeight="1" thickBot="1" x14ac:dyDescent="0.3">
      <c r="A32" s="2"/>
      <c r="B32" s="44"/>
      <c r="C32" s="54" t="s">
        <v>58</v>
      </c>
      <c r="D32" s="55"/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/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/>
      <c r="G64" s="12"/>
      <c r="H64" s="12"/>
      <c r="I64" s="12"/>
      <c r="J64" s="116" t="e">
        <f>AVERAGE(F64:I64)</f>
        <v>#DIV/0!</v>
      </c>
      <c r="K64" s="117"/>
      <c r="M64" s="8">
        <v>2</v>
      </c>
      <c r="N64" s="114"/>
      <c r="O64" s="115"/>
      <c r="P64" s="2"/>
    </row>
    <row r="65" spans="1:16" x14ac:dyDescent="0.25">
      <c r="A65" s="2"/>
      <c r="C65" s="9" t="s">
        <v>12</v>
      </c>
      <c r="D65" s="10"/>
      <c r="E65" s="10"/>
      <c r="F65" s="11"/>
      <c r="G65" s="12"/>
      <c r="H65" s="12"/>
      <c r="I65" s="12"/>
      <c r="J65" s="116" t="e">
        <f t="shared" ref="J65:J70" si="1">AVERAGE(F65:I65)</f>
        <v>#DIV/0!</v>
      </c>
      <c r="K65" s="117"/>
      <c r="M65" s="8">
        <v>3</v>
      </c>
      <c r="N65" s="114"/>
      <c r="O65" s="115"/>
      <c r="P65" s="2"/>
    </row>
    <row r="66" spans="1:16" ht="15" customHeight="1" x14ac:dyDescent="0.25">
      <c r="A66" s="2"/>
      <c r="C66" s="9" t="s">
        <v>13</v>
      </c>
      <c r="D66" s="11"/>
      <c r="E66" s="11"/>
      <c r="F66" s="11"/>
      <c r="G66" s="11"/>
      <c r="H66" s="11"/>
      <c r="I66" s="11"/>
      <c r="J66" s="116" t="e">
        <f t="shared" si="1"/>
        <v>#DIV/0!</v>
      </c>
      <c r="K66" s="117"/>
      <c r="M66" s="8">
        <v>4</v>
      </c>
      <c r="N66" s="114"/>
      <c r="O66" s="115"/>
      <c r="P66" s="2"/>
    </row>
    <row r="67" spans="1:16" ht="15" customHeight="1" x14ac:dyDescent="0.25">
      <c r="A67" s="2"/>
      <c r="C67" s="9" t="s">
        <v>14</v>
      </c>
      <c r="D67" s="11"/>
      <c r="E67" s="11"/>
      <c r="F67" s="11"/>
      <c r="G67" s="11"/>
      <c r="H67" s="11"/>
      <c r="I67" s="11"/>
      <c r="J67" s="116" t="e">
        <f t="shared" si="1"/>
        <v>#DIV/0!</v>
      </c>
      <c r="K67" s="117"/>
      <c r="M67" s="8">
        <v>5</v>
      </c>
      <c r="N67" s="114"/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/>
      <c r="G68" s="69"/>
      <c r="H68" s="69"/>
      <c r="I68" s="69"/>
      <c r="J68" s="116" t="e">
        <f t="shared" si="1"/>
        <v>#DIV/0!</v>
      </c>
      <c r="K68" s="117"/>
      <c r="M68" s="13">
        <v>6</v>
      </c>
      <c r="N68" s="118"/>
      <c r="O68" s="119"/>
      <c r="P68" s="2"/>
    </row>
    <row r="69" spans="1:16" x14ac:dyDescent="0.25">
      <c r="A69" s="2"/>
      <c r="C69" s="9" t="s">
        <v>16</v>
      </c>
      <c r="D69" s="11"/>
      <c r="E69" s="11"/>
      <c r="F69" s="11"/>
      <c r="G69" s="69"/>
      <c r="H69" s="69"/>
      <c r="I69" s="69"/>
      <c r="J69" s="116" t="e">
        <f t="shared" si="1"/>
        <v>#DIV/0!</v>
      </c>
      <c r="K69" s="117"/>
      <c r="P69" s="2"/>
    </row>
    <row r="70" spans="1:16" ht="15.75" thickBot="1" x14ac:dyDescent="0.3">
      <c r="A70" s="2"/>
      <c r="C70" s="15" t="s">
        <v>17</v>
      </c>
      <c r="D70" s="16"/>
      <c r="E70" s="16"/>
      <c r="F70" s="16"/>
      <c r="G70" s="16"/>
      <c r="H70" s="16"/>
      <c r="I70" s="16"/>
      <c r="J70" s="120" t="e">
        <f t="shared" si="1"/>
        <v>#DIV/0!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/>
      <c r="E73" s="11"/>
      <c r="F73" s="23"/>
      <c r="G73" s="17"/>
      <c r="H73" s="24" t="s">
        <v>22</v>
      </c>
      <c r="I73" s="132"/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/>
      <c r="E74" s="11"/>
      <c r="F74" s="23"/>
      <c r="G74" s="17"/>
      <c r="H74" s="28" t="s">
        <v>26</v>
      </c>
      <c r="I74" s="134"/>
      <c r="J74" s="134"/>
      <c r="K74" s="135"/>
      <c r="M74" s="29"/>
      <c r="N74" s="30"/>
      <c r="O74" s="31"/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/>
      <c r="E76" s="11"/>
      <c r="F76" s="23"/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/>
      <c r="E77" s="11"/>
      <c r="F77" s="23"/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/>
      <c r="O77" s="37"/>
      <c r="P77" s="2"/>
    </row>
    <row r="78" spans="1:16" ht="15.75" thickBot="1" x14ac:dyDescent="0.3">
      <c r="A78" s="2"/>
      <c r="C78" s="22" t="s">
        <v>37</v>
      </c>
      <c r="D78" s="11"/>
      <c r="E78" s="11"/>
      <c r="F78" s="23"/>
      <c r="G78" s="17"/>
      <c r="H78" s="122"/>
      <c r="I78" s="124"/>
      <c r="J78" s="124"/>
      <c r="K78" s="126" t="e">
        <f>((I78-J78)/I78)</f>
        <v>#DIV/0!</v>
      </c>
      <c r="M78" s="13">
        <v>2</v>
      </c>
      <c r="N78" s="38"/>
      <c r="O78" s="39"/>
      <c r="P78" s="2"/>
    </row>
    <row r="79" spans="1:16" ht="15.75" thickBot="1" x14ac:dyDescent="0.3">
      <c r="A79" s="2"/>
      <c r="C79" s="22" t="s">
        <v>38</v>
      </c>
      <c r="D79" s="11"/>
      <c r="E79" s="11"/>
      <c r="F79" s="23"/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/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/>
      <c r="E81" s="11"/>
      <c r="F81" s="23"/>
      <c r="G81" s="17"/>
      <c r="H81" s="123"/>
      <c r="I81" s="125"/>
      <c r="J81" s="125"/>
      <c r="K81" s="127"/>
      <c r="M81" s="130" t="s">
        <v>42</v>
      </c>
      <c r="N81" s="131"/>
      <c r="O81" s="40" t="e">
        <f>(J66-J67)/J66</f>
        <v>#DIV/0!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/>
      <c r="G82" s="17"/>
      <c r="M82" s="130" t="s">
        <v>44</v>
      </c>
      <c r="N82" s="131"/>
      <c r="O82" s="40" t="e">
        <f>(J67-J68)/J67</f>
        <v>#DIV/0!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 t="e">
        <f>(J68-J69)/J68</f>
        <v>#DIV/0!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 t="e">
        <f>(J69-J70)/J69</f>
        <v>#DIV/0!</v>
      </c>
      <c r="P84" s="2"/>
    </row>
    <row r="85" spans="1:16" ht="15.75" thickBot="1" x14ac:dyDescent="0.3">
      <c r="A85" s="2"/>
      <c r="B85" s="44"/>
      <c r="C85" s="48" t="s">
        <v>53</v>
      </c>
      <c r="D85" s="36"/>
      <c r="E85" s="36"/>
      <c r="F85" s="37"/>
      <c r="G85" s="49"/>
      <c r="H85" s="50"/>
      <c r="I85" s="36"/>
      <c r="J85" s="36"/>
      <c r="K85" s="37">
        <f>I85-J85</f>
        <v>0</v>
      </c>
      <c r="M85" s="141" t="s">
        <v>54</v>
      </c>
      <c r="N85" s="142"/>
      <c r="O85" s="51" t="e">
        <f>(J66-J70)/J66</f>
        <v>#DIV/0!</v>
      </c>
      <c r="P85" s="2"/>
    </row>
    <row r="86" spans="1:16" ht="15.75" thickBot="1" x14ac:dyDescent="0.3">
      <c r="A86" s="2"/>
      <c r="B86" s="44"/>
      <c r="C86" s="48" t="s">
        <v>55</v>
      </c>
      <c r="D86" s="36"/>
      <c r="E86" s="36"/>
      <c r="F86" s="37"/>
      <c r="G86" s="52"/>
      <c r="H86" s="29"/>
      <c r="I86" s="38"/>
      <c r="J86" s="38"/>
      <c r="K86" s="37">
        <f>I86-J86</f>
        <v>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/>
      <c r="E87" s="36"/>
      <c r="F87" s="37"/>
      <c r="P87" s="2"/>
    </row>
    <row r="88" spans="1:16" ht="15" customHeight="1" x14ac:dyDescent="0.25">
      <c r="A88" s="2"/>
      <c r="B88" s="44"/>
      <c r="C88" s="48" t="s">
        <v>57</v>
      </c>
      <c r="D88" s="36"/>
      <c r="E88" s="36"/>
      <c r="F88" s="37"/>
      <c r="P88" s="2"/>
    </row>
    <row r="89" spans="1:16" ht="15" customHeight="1" thickBot="1" x14ac:dyDescent="0.3">
      <c r="A89" s="2"/>
      <c r="B89" s="44"/>
      <c r="C89" s="54" t="s">
        <v>58</v>
      </c>
      <c r="D89" s="55"/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/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/>
      <c r="G119" s="12"/>
      <c r="H119" s="12"/>
      <c r="I119" s="12"/>
      <c r="J119" s="116" t="e">
        <f>AVERAGE(F119:I119)</f>
        <v>#DIV/0!</v>
      </c>
      <c r="K119" s="117"/>
      <c r="M119" s="8">
        <v>2</v>
      </c>
      <c r="N119" s="114"/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/>
      <c r="G120" s="12"/>
      <c r="H120" s="12"/>
      <c r="I120" s="12"/>
      <c r="J120" s="116" t="e">
        <f t="shared" ref="J120:J125" si="2">AVERAGE(F120:I120)</f>
        <v>#DIV/0!</v>
      </c>
      <c r="K120" s="117"/>
      <c r="M120" s="8">
        <v>3</v>
      </c>
      <c r="N120" s="114"/>
      <c r="O120" s="115"/>
      <c r="P120" s="2"/>
    </row>
    <row r="121" spans="1:16" x14ac:dyDescent="0.25">
      <c r="A121" s="2"/>
      <c r="C121" s="9" t="s">
        <v>13</v>
      </c>
      <c r="D121" s="11"/>
      <c r="E121" s="11"/>
      <c r="F121" s="11"/>
      <c r="G121" s="11"/>
      <c r="H121" s="11"/>
      <c r="I121" s="11"/>
      <c r="J121" s="116" t="e">
        <f t="shared" si="2"/>
        <v>#DIV/0!</v>
      </c>
      <c r="K121" s="117"/>
      <c r="M121" s="8">
        <v>4</v>
      </c>
      <c r="N121" s="114"/>
      <c r="O121" s="115"/>
      <c r="P121" s="2"/>
    </row>
    <row r="122" spans="1:16" x14ac:dyDescent="0.25">
      <c r="A122" s="2"/>
      <c r="C122" s="9" t="s">
        <v>14</v>
      </c>
      <c r="D122" s="11"/>
      <c r="E122" s="11"/>
      <c r="F122" s="11"/>
      <c r="G122" s="11"/>
      <c r="H122" s="11"/>
      <c r="I122" s="11"/>
      <c r="J122" s="116" t="e">
        <f t="shared" si="2"/>
        <v>#DIV/0!</v>
      </c>
      <c r="K122" s="117"/>
      <c r="M122" s="8">
        <v>5</v>
      </c>
      <c r="N122" s="114"/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/>
      <c r="G123" s="69"/>
      <c r="H123" s="69"/>
      <c r="I123" s="69"/>
      <c r="J123" s="116" t="e">
        <f t="shared" si="2"/>
        <v>#DIV/0!</v>
      </c>
      <c r="K123" s="117"/>
      <c r="M123" s="13">
        <v>6</v>
      </c>
      <c r="N123" s="118"/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/>
      <c r="G124" s="69"/>
      <c r="H124" s="69"/>
      <c r="I124" s="69"/>
      <c r="J124" s="116" t="e">
        <f t="shared" si="2"/>
        <v>#DIV/0!</v>
      </c>
      <c r="K124" s="117"/>
      <c r="P124" s="2"/>
    </row>
    <row r="125" spans="1:16" ht="15.75" thickBot="1" x14ac:dyDescent="0.3">
      <c r="A125" s="2"/>
      <c r="C125" s="15" t="s">
        <v>17</v>
      </c>
      <c r="D125" s="16"/>
      <c r="E125" s="16"/>
      <c r="F125" s="16"/>
      <c r="G125" s="16"/>
      <c r="H125" s="16"/>
      <c r="I125" s="16"/>
      <c r="J125" s="120" t="e">
        <f t="shared" si="2"/>
        <v>#DIV/0!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/>
      <c r="E128" s="11"/>
      <c r="F128" s="23"/>
      <c r="G128" s="17"/>
      <c r="H128" s="24" t="s">
        <v>22</v>
      </c>
      <c r="I128" s="132"/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/>
      <c r="E129" s="11"/>
      <c r="F129" s="23"/>
      <c r="G129" s="17"/>
      <c r="H129" s="28" t="s">
        <v>26</v>
      </c>
      <c r="I129" s="134"/>
      <c r="J129" s="134"/>
      <c r="K129" s="135"/>
      <c r="M129" s="29"/>
      <c r="N129" s="30"/>
      <c r="O129" s="31"/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/>
      <c r="E131" s="11"/>
      <c r="F131" s="23"/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/>
      <c r="E132" s="11"/>
      <c r="F132" s="23"/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/>
      <c r="O132" s="37"/>
      <c r="P132" s="2"/>
    </row>
    <row r="133" spans="1:16" ht="15.75" thickBot="1" x14ac:dyDescent="0.3">
      <c r="A133" s="2"/>
      <c r="C133" s="22" t="s">
        <v>37</v>
      </c>
      <c r="D133" s="11"/>
      <c r="E133" s="11"/>
      <c r="F133" s="23"/>
      <c r="G133" s="17"/>
      <c r="H133" s="122"/>
      <c r="I133" s="124"/>
      <c r="J133" s="124"/>
      <c r="K133" s="126" t="e">
        <f>((I133-J133)/I133)</f>
        <v>#DIV/0!</v>
      </c>
      <c r="M133" s="13">
        <v>2</v>
      </c>
      <c r="N133" s="38"/>
      <c r="O133" s="39"/>
      <c r="P133" s="2"/>
    </row>
    <row r="134" spans="1:16" ht="15.75" thickBot="1" x14ac:dyDescent="0.3">
      <c r="A134" s="2"/>
      <c r="C134" s="22" t="s">
        <v>38</v>
      </c>
      <c r="D134" s="11"/>
      <c r="E134" s="11"/>
      <c r="F134" s="23"/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/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/>
      <c r="E136" s="11"/>
      <c r="F136" s="23"/>
      <c r="G136" s="17"/>
      <c r="H136" s="123"/>
      <c r="I136" s="125"/>
      <c r="J136" s="125"/>
      <c r="K136" s="127"/>
      <c r="M136" s="130" t="s">
        <v>42</v>
      </c>
      <c r="N136" s="131"/>
      <c r="O136" s="40" t="e">
        <f>(J121-J122)/J121</f>
        <v>#DIV/0!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/>
      <c r="G137" s="17"/>
      <c r="M137" s="130" t="s">
        <v>44</v>
      </c>
      <c r="N137" s="131"/>
      <c r="O137" s="40" t="e">
        <f>(J122-J123)/J122</f>
        <v>#DIV/0!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 t="e">
        <f>(J123-J124)/J123</f>
        <v>#DIV/0!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 t="e">
        <f>(J124-J125)/J124</f>
        <v>#DIV/0!</v>
      </c>
      <c r="P139" s="2"/>
    </row>
    <row r="140" spans="1:16" ht="15.75" thickBot="1" x14ac:dyDescent="0.3">
      <c r="A140" s="2"/>
      <c r="B140" s="44"/>
      <c r="C140" s="48" t="s">
        <v>53</v>
      </c>
      <c r="D140" s="36"/>
      <c r="E140" s="36"/>
      <c r="F140" s="37"/>
      <c r="G140" s="49"/>
      <c r="H140" s="50"/>
      <c r="I140" s="36"/>
      <c r="J140" s="36"/>
      <c r="K140" s="37">
        <f>I140-J140</f>
        <v>0</v>
      </c>
      <c r="M140" s="141" t="s">
        <v>54</v>
      </c>
      <c r="N140" s="142"/>
      <c r="O140" s="51" t="e">
        <f>(J121-J125)/J121</f>
        <v>#DIV/0!</v>
      </c>
      <c r="P140" s="2"/>
    </row>
    <row r="141" spans="1:16" ht="15.75" thickBot="1" x14ac:dyDescent="0.3">
      <c r="A141" s="2"/>
      <c r="B141" s="44"/>
      <c r="C141" s="48" t="s">
        <v>55</v>
      </c>
      <c r="D141" s="36"/>
      <c r="E141" s="36"/>
      <c r="F141" s="37"/>
      <c r="G141" s="52"/>
      <c r="H141" s="29"/>
      <c r="I141" s="38"/>
      <c r="J141" s="38"/>
      <c r="K141" s="37">
        <f>I141-J141</f>
        <v>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/>
      <c r="E142" s="36"/>
      <c r="F142" s="37"/>
      <c r="P142" s="2"/>
    </row>
    <row r="143" spans="1:16" ht="15" customHeight="1" x14ac:dyDescent="0.25">
      <c r="A143" s="2"/>
      <c r="B143" s="44"/>
      <c r="C143" s="48" t="s">
        <v>57</v>
      </c>
      <c r="D143" s="36"/>
      <c r="E143" s="36"/>
      <c r="F143" s="37"/>
      <c r="P143" s="2"/>
    </row>
    <row r="144" spans="1:16" ht="15" customHeight="1" thickBot="1" x14ac:dyDescent="0.3">
      <c r="A144" s="2"/>
      <c r="B144" s="44"/>
      <c r="C144" s="54" t="s">
        <v>58</v>
      </c>
      <c r="D144" s="55"/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/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DC1D-BA69-4BB1-92FE-334DDAC66AFA}">
  <sheetPr codeName="Sheet43"/>
  <dimension ref="A1:S171"/>
  <sheetViews>
    <sheetView zoomScale="85" zoomScaleNormal="85" workbookViewId="0">
      <selection activeCell="S6" sqref="S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/>
    </row>
    <row r="7" spans="1:19" x14ac:dyDescent="0.25">
      <c r="A7" s="2"/>
      <c r="C7" s="9" t="s">
        <v>11</v>
      </c>
      <c r="D7" s="10"/>
      <c r="E7" s="10"/>
      <c r="F7" s="11"/>
      <c r="G7" s="12"/>
      <c r="H7" s="12"/>
      <c r="I7" s="12"/>
      <c r="J7" s="116" t="e">
        <f>AVERAGE(F7:I7)</f>
        <v>#DIV/0!</v>
      </c>
      <c r="K7" s="117"/>
      <c r="M7" s="8">
        <v>2</v>
      </c>
      <c r="N7" s="114"/>
      <c r="O7" s="115"/>
      <c r="P7" s="2"/>
      <c r="R7" s="60" t="s">
        <v>22</v>
      </c>
      <c r="S7" s="84"/>
    </row>
    <row r="8" spans="1:19" x14ac:dyDescent="0.25">
      <c r="A8" s="2"/>
      <c r="C8" s="9" t="s">
        <v>12</v>
      </c>
      <c r="D8" s="10"/>
      <c r="E8" s="10"/>
      <c r="F8" s="11"/>
      <c r="G8" s="12"/>
      <c r="H8" s="12"/>
      <c r="I8" s="12"/>
      <c r="J8" s="116" t="e">
        <f t="shared" ref="J8:J13" si="0">AVERAGE(F8:I8)</f>
        <v>#DIV/0!</v>
      </c>
      <c r="K8" s="117"/>
      <c r="M8" s="8">
        <v>3</v>
      </c>
      <c r="N8" s="114"/>
      <c r="O8" s="115"/>
      <c r="P8" s="2"/>
      <c r="R8" s="60" t="s">
        <v>26</v>
      </c>
      <c r="S8" s="85"/>
    </row>
    <row r="9" spans="1:19" x14ac:dyDescent="0.25">
      <c r="A9" s="2"/>
      <c r="C9" s="9" t="s">
        <v>13</v>
      </c>
      <c r="D9" s="11"/>
      <c r="E9" s="11"/>
      <c r="F9" s="11"/>
      <c r="G9" s="11"/>
      <c r="H9" s="11"/>
      <c r="I9" s="11"/>
      <c r="J9" s="116" t="e">
        <f t="shared" si="0"/>
        <v>#DIV/0!</v>
      </c>
      <c r="K9" s="117"/>
      <c r="M9" s="8">
        <v>4</v>
      </c>
      <c r="N9" s="114"/>
      <c r="O9" s="115"/>
      <c r="P9" s="2"/>
      <c r="R9" s="86" t="s">
        <v>591</v>
      </c>
      <c r="S9" s="87"/>
    </row>
    <row r="10" spans="1:19" x14ac:dyDescent="0.25">
      <c r="A10" s="2"/>
      <c r="C10" s="9" t="s">
        <v>14</v>
      </c>
      <c r="D10" s="11"/>
      <c r="E10" s="11"/>
      <c r="F10" s="11"/>
      <c r="G10" s="11"/>
      <c r="H10" s="11"/>
      <c r="I10" s="11"/>
      <c r="J10" s="116" t="e">
        <f t="shared" si="0"/>
        <v>#DIV/0!</v>
      </c>
      <c r="K10" s="117"/>
      <c r="M10" s="8">
        <v>5</v>
      </c>
      <c r="N10" s="114"/>
      <c r="O10" s="115"/>
      <c r="P10" s="2"/>
      <c r="R10" s="86" t="s">
        <v>592</v>
      </c>
      <c r="S10" s="88"/>
    </row>
    <row r="11" spans="1:19" ht="15.75" thickBot="1" x14ac:dyDescent="0.3">
      <c r="A11" s="2"/>
      <c r="C11" s="9" t="s">
        <v>15</v>
      </c>
      <c r="D11" s="11"/>
      <c r="E11" s="11"/>
      <c r="F11" s="11"/>
      <c r="G11" s="69"/>
      <c r="H11" s="69"/>
      <c r="I11" s="69"/>
      <c r="J11" s="116" t="e">
        <f t="shared" si="0"/>
        <v>#DIV/0!</v>
      </c>
      <c r="K11" s="117"/>
      <c r="M11" s="13">
        <v>6</v>
      </c>
      <c r="N11" s="118"/>
      <c r="O11" s="119"/>
      <c r="P11" s="2"/>
      <c r="R11" s="89" t="s">
        <v>593</v>
      </c>
      <c r="S11" s="90"/>
    </row>
    <row r="12" spans="1:19" x14ac:dyDescent="0.25">
      <c r="A12" s="2"/>
      <c r="C12" s="9" t="s">
        <v>16</v>
      </c>
      <c r="D12" s="11"/>
      <c r="E12" s="11"/>
      <c r="F12" s="11"/>
      <c r="G12" s="69"/>
      <c r="H12" s="69"/>
      <c r="I12" s="69"/>
      <c r="J12" s="116" t="e">
        <f t="shared" si="0"/>
        <v>#DIV/0!</v>
      </c>
      <c r="K12" s="117"/>
      <c r="P12" s="2"/>
      <c r="R12" s="89" t="s">
        <v>594</v>
      </c>
      <c r="S12" s="91"/>
    </row>
    <row r="13" spans="1:19" ht="15.75" thickBot="1" x14ac:dyDescent="0.3">
      <c r="A13" s="2"/>
      <c r="C13" s="15" t="s">
        <v>17</v>
      </c>
      <c r="D13" s="16"/>
      <c r="E13" s="16"/>
      <c r="F13" s="16"/>
      <c r="G13" s="16"/>
      <c r="H13" s="16"/>
      <c r="I13" s="16"/>
      <c r="J13" s="120" t="e">
        <f t="shared" si="0"/>
        <v>#DIV/0!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/>
      <c r="E16" s="11"/>
      <c r="F16" s="23"/>
      <c r="G16" s="17"/>
      <c r="H16" s="24" t="s">
        <v>22</v>
      </c>
      <c r="I16" s="132"/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/>
      <c r="E17" s="11"/>
      <c r="F17" s="23"/>
      <c r="G17" s="17"/>
      <c r="H17" s="28" t="s">
        <v>26</v>
      </c>
      <c r="I17" s="134"/>
      <c r="J17" s="134"/>
      <c r="K17" s="135"/>
      <c r="M17" s="29"/>
      <c r="N17" s="30"/>
      <c r="O17" s="31"/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/>
      <c r="E19" s="11"/>
      <c r="F19" s="23"/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/>
      <c r="E20" s="11"/>
      <c r="F20" s="23"/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/>
      <c r="O20" s="37"/>
      <c r="P20" s="2"/>
    </row>
    <row r="21" spans="1:16" ht="15.75" thickBot="1" x14ac:dyDescent="0.3">
      <c r="A21" s="2"/>
      <c r="C21" s="22" t="s">
        <v>37</v>
      </c>
      <c r="D21" s="11"/>
      <c r="E21" s="11"/>
      <c r="F21" s="23"/>
      <c r="G21" s="17"/>
      <c r="H21" s="122"/>
      <c r="I21" s="124"/>
      <c r="J21" s="124"/>
      <c r="K21" s="126" t="e">
        <f>((I21-J21)/I21)</f>
        <v>#DIV/0!</v>
      </c>
      <c r="M21" s="13">
        <v>2</v>
      </c>
      <c r="N21" s="38"/>
      <c r="O21" s="39"/>
      <c r="P21" s="2"/>
    </row>
    <row r="22" spans="1:16" ht="15.75" customHeight="1" thickBot="1" x14ac:dyDescent="0.3">
      <c r="A22" s="2"/>
      <c r="C22" s="22" t="s">
        <v>38</v>
      </c>
      <c r="D22" s="11"/>
      <c r="E22" s="11"/>
      <c r="F22" s="23"/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/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/>
      <c r="E24" s="11"/>
      <c r="F24" s="23"/>
      <c r="G24" s="17"/>
      <c r="H24" s="123"/>
      <c r="I24" s="125"/>
      <c r="J24" s="125"/>
      <c r="K24" s="127"/>
      <c r="M24" s="130" t="s">
        <v>42</v>
      </c>
      <c r="N24" s="131"/>
      <c r="O24" s="40" t="e">
        <f>(J9-J10)/J9</f>
        <v>#DIV/0!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/>
      <c r="G25" s="17"/>
      <c r="M25" s="130" t="s">
        <v>44</v>
      </c>
      <c r="N25" s="131"/>
      <c r="O25" s="40" t="e">
        <f>(J10-J11)/J10</f>
        <v>#DIV/0!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 t="e">
        <f>(J11-J12)/J11</f>
        <v>#DIV/0!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 t="e">
        <f>(J12-J13)/J12</f>
        <v>#DIV/0!</v>
      </c>
      <c r="P27" s="2"/>
    </row>
    <row r="28" spans="1:16" ht="15" customHeight="1" thickBot="1" x14ac:dyDescent="0.3">
      <c r="A28" s="2"/>
      <c r="B28" s="44"/>
      <c r="C28" s="48" t="s">
        <v>53</v>
      </c>
      <c r="D28" s="36"/>
      <c r="E28" s="36"/>
      <c r="F28" s="37"/>
      <c r="G28" s="49"/>
      <c r="H28" s="50"/>
      <c r="I28" s="36"/>
      <c r="J28" s="36"/>
      <c r="K28" s="37">
        <f>I28-J28</f>
        <v>0</v>
      </c>
      <c r="M28" s="141" t="s">
        <v>54</v>
      </c>
      <c r="N28" s="142"/>
      <c r="O28" s="51" t="e">
        <f>(J9-J13)/J9</f>
        <v>#DIV/0!</v>
      </c>
      <c r="P28" s="2"/>
    </row>
    <row r="29" spans="1:16" ht="15.75" thickBot="1" x14ac:dyDescent="0.3">
      <c r="A29" s="2"/>
      <c r="B29" s="44"/>
      <c r="C29" s="48" t="s">
        <v>55</v>
      </c>
      <c r="D29" s="36"/>
      <c r="E29" s="36"/>
      <c r="F29" s="37"/>
      <c r="G29" s="52"/>
      <c r="H29" s="29"/>
      <c r="I29" s="38"/>
      <c r="J29" s="38"/>
      <c r="K29" s="37">
        <f>I29-J29</f>
        <v>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/>
      <c r="E30" s="36"/>
      <c r="F30" s="37"/>
      <c r="P30" s="2"/>
    </row>
    <row r="31" spans="1:16" ht="15" customHeight="1" x14ac:dyDescent="0.25">
      <c r="A31" s="2"/>
      <c r="B31" s="44"/>
      <c r="C31" s="48" t="s">
        <v>57</v>
      </c>
      <c r="D31" s="36"/>
      <c r="E31" s="36"/>
      <c r="F31" s="37"/>
      <c r="P31" s="2"/>
    </row>
    <row r="32" spans="1:16" ht="15.75" customHeight="1" thickBot="1" x14ac:dyDescent="0.3">
      <c r="A32" s="2"/>
      <c r="B32" s="44"/>
      <c r="C32" s="54" t="s">
        <v>58</v>
      </c>
      <c r="D32" s="55"/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/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/>
      <c r="G64" s="12"/>
      <c r="H64" s="12"/>
      <c r="I64" s="12"/>
      <c r="J64" s="116" t="e">
        <f>AVERAGE(F64:I64)</f>
        <v>#DIV/0!</v>
      </c>
      <c r="K64" s="117"/>
      <c r="M64" s="8">
        <v>2</v>
      </c>
      <c r="N64" s="114"/>
      <c r="O64" s="115"/>
      <c r="P64" s="2"/>
    </row>
    <row r="65" spans="1:16" x14ac:dyDescent="0.25">
      <c r="A65" s="2"/>
      <c r="C65" s="9" t="s">
        <v>12</v>
      </c>
      <c r="D65" s="10"/>
      <c r="E65" s="10"/>
      <c r="F65" s="11"/>
      <c r="G65" s="12"/>
      <c r="H65" s="12"/>
      <c r="I65" s="12"/>
      <c r="J65" s="116" t="e">
        <f t="shared" ref="J65:J70" si="1">AVERAGE(F65:I65)</f>
        <v>#DIV/0!</v>
      </c>
      <c r="K65" s="117"/>
      <c r="M65" s="8">
        <v>3</v>
      </c>
      <c r="N65" s="114"/>
      <c r="O65" s="115"/>
      <c r="P65" s="2"/>
    </row>
    <row r="66" spans="1:16" ht="15" customHeight="1" x14ac:dyDescent="0.25">
      <c r="A66" s="2"/>
      <c r="C66" s="9" t="s">
        <v>13</v>
      </c>
      <c r="D66" s="11"/>
      <c r="E66" s="11"/>
      <c r="F66" s="11"/>
      <c r="G66" s="11"/>
      <c r="H66" s="11"/>
      <c r="I66" s="11"/>
      <c r="J66" s="116" t="e">
        <f t="shared" si="1"/>
        <v>#DIV/0!</v>
      </c>
      <c r="K66" s="117"/>
      <c r="M66" s="8">
        <v>4</v>
      </c>
      <c r="N66" s="114"/>
      <c r="O66" s="115"/>
      <c r="P66" s="2"/>
    </row>
    <row r="67" spans="1:16" ht="15" customHeight="1" x14ac:dyDescent="0.25">
      <c r="A67" s="2"/>
      <c r="C67" s="9" t="s">
        <v>14</v>
      </c>
      <c r="D67" s="11"/>
      <c r="E67" s="11"/>
      <c r="F67" s="11"/>
      <c r="G67" s="11"/>
      <c r="H67" s="11"/>
      <c r="I67" s="11"/>
      <c r="J67" s="116" t="e">
        <f t="shared" si="1"/>
        <v>#DIV/0!</v>
      </c>
      <c r="K67" s="117"/>
      <c r="M67" s="8">
        <v>5</v>
      </c>
      <c r="N67" s="114"/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/>
      <c r="G68" s="69"/>
      <c r="H68" s="69"/>
      <c r="I68" s="69"/>
      <c r="J68" s="116" t="e">
        <f t="shared" si="1"/>
        <v>#DIV/0!</v>
      </c>
      <c r="K68" s="117"/>
      <c r="M68" s="13">
        <v>6</v>
      </c>
      <c r="N68" s="118"/>
      <c r="O68" s="119"/>
      <c r="P68" s="2"/>
    </row>
    <row r="69" spans="1:16" x14ac:dyDescent="0.25">
      <c r="A69" s="2"/>
      <c r="C69" s="9" t="s">
        <v>16</v>
      </c>
      <c r="D69" s="11"/>
      <c r="E69" s="11"/>
      <c r="F69" s="11"/>
      <c r="G69" s="69"/>
      <c r="H69" s="69"/>
      <c r="I69" s="69"/>
      <c r="J69" s="116" t="e">
        <f t="shared" si="1"/>
        <v>#DIV/0!</v>
      </c>
      <c r="K69" s="117"/>
      <c r="P69" s="2"/>
    </row>
    <row r="70" spans="1:16" ht="15.75" thickBot="1" x14ac:dyDescent="0.3">
      <c r="A70" s="2"/>
      <c r="C70" s="15" t="s">
        <v>17</v>
      </c>
      <c r="D70" s="16"/>
      <c r="E70" s="16"/>
      <c r="F70" s="16"/>
      <c r="G70" s="16"/>
      <c r="H70" s="16"/>
      <c r="I70" s="16"/>
      <c r="J70" s="120" t="e">
        <f t="shared" si="1"/>
        <v>#DIV/0!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/>
      <c r="E73" s="11"/>
      <c r="F73" s="23"/>
      <c r="G73" s="17"/>
      <c r="H73" s="24" t="s">
        <v>22</v>
      </c>
      <c r="I73" s="132"/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/>
      <c r="E74" s="11"/>
      <c r="F74" s="23"/>
      <c r="G74" s="17"/>
      <c r="H74" s="28" t="s">
        <v>26</v>
      </c>
      <c r="I74" s="134"/>
      <c r="J74" s="134"/>
      <c r="K74" s="135"/>
      <c r="M74" s="29"/>
      <c r="N74" s="30"/>
      <c r="O74" s="31"/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/>
      <c r="E76" s="11"/>
      <c r="F76" s="23"/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/>
      <c r="E77" s="11"/>
      <c r="F77" s="23"/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/>
      <c r="O77" s="37"/>
      <c r="P77" s="2"/>
    </row>
    <row r="78" spans="1:16" ht="15.75" thickBot="1" x14ac:dyDescent="0.3">
      <c r="A78" s="2"/>
      <c r="C78" s="22" t="s">
        <v>37</v>
      </c>
      <c r="D78" s="11"/>
      <c r="E78" s="11"/>
      <c r="F78" s="23"/>
      <c r="G78" s="17"/>
      <c r="H78" s="122"/>
      <c r="I78" s="124"/>
      <c r="J78" s="124"/>
      <c r="K78" s="126" t="e">
        <f>((I78-J78)/I78)</f>
        <v>#DIV/0!</v>
      </c>
      <c r="M78" s="13">
        <v>2</v>
      </c>
      <c r="N78" s="38"/>
      <c r="O78" s="39"/>
      <c r="P78" s="2"/>
    </row>
    <row r="79" spans="1:16" ht="15.75" thickBot="1" x14ac:dyDescent="0.3">
      <c r="A79" s="2"/>
      <c r="C79" s="22" t="s">
        <v>38</v>
      </c>
      <c r="D79" s="11"/>
      <c r="E79" s="11"/>
      <c r="F79" s="23"/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/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/>
      <c r="E81" s="11"/>
      <c r="F81" s="23"/>
      <c r="G81" s="17"/>
      <c r="H81" s="123"/>
      <c r="I81" s="125"/>
      <c r="J81" s="125"/>
      <c r="K81" s="127"/>
      <c r="M81" s="130" t="s">
        <v>42</v>
      </c>
      <c r="N81" s="131"/>
      <c r="O81" s="40" t="e">
        <f>(J66-J67)/J66</f>
        <v>#DIV/0!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/>
      <c r="G82" s="17"/>
      <c r="M82" s="130" t="s">
        <v>44</v>
      </c>
      <c r="N82" s="131"/>
      <c r="O82" s="40" t="e">
        <f>(J67-J68)/J67</f>
        <v>#DIV/0!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 t="e">
        <f>(J68-J69)/J68</f>
        <v>#DIV/0!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 t="e">
        <f>(J69-J70)/J69</f>
        <v>#DIV/0!</v>
      </c>
      <c r="P84" s="2"/>
    </row>
    <row r="85" spans="1:16" ht="15.75" thickBot="1" x14ac:dyDescent="0.3">
      <c r="A85" s="2"/>
      <c r="B85" s="44"/>
      <c r="C85" s="48" t="s">
        <v>53</v>
      </c>
      <c r="D85" s="36"/>
      <c r="E85" s="36"/>
      <c r="F85" s="37"/>
      <c r="G85" s="49"/>
      <c r="H85" s="50"/>
      <c r="I85" s="36"/>
      <c r="J85" s="36"/>
      <c r="K85" s="37">
        <f>I85-J85</f>
        <v>0</v>
      </c>
      <c r="M85" s="141" t="s">
        <v>54</v>
      </c>
      <c r="N85" s="142"/>
      <c r="O85" s="51" t="e">
        <f>(J66-J70)/J66</f>
        <v>#DIV/0!</v>
      </c>
      <c r="P85" s="2"/>
    </row>
    <row r="86" spans="1:16" ht="15.75" thickBot="1" x14ac:dyDescent="0.3">
      <c r="A86" s="2"/>
      <c r="B86" s="44"/>
      <c r="C86" s="48" t="s">
        <v>55</v>
      </c>
      <c r="D86" s="36"/>
      <c r="E86" s="36"/>
      <c r="F86" s="37"/>
      <c r="G86" s="52"/>
      <c r="H86" s="29"/>
      <c r="I86" s="38"/>
      <c r="J86" s="38"/>
      <c r="K86" s="37">
        <f>I86-J86</f>
        <v>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/>
      <c r="E87" s="36"/>
      <c r="F87" s="37"/>
      <c r="P87" s="2"/>
    </row>
    <row r="88" spans="1:16" ht="15" customHeight="1" x14ac:dyDescent="0.25">
      <c r="A88" s="2"/>
      <c r="B88" s="44"/>
      <c r="C88" s="48" t="s">
        <v>57</v>
      </c>
      <c r="D88" s="36"/>
      <c r="E88" s="36"/>
      <c r="F88" s="37"/>
      <c r="P88" s="2"/>
    </row>
    <row r="89" spans="1:16" ht="15" customHeight="1" thickBot="1" x14ac:dyDescent="0.3">
      <c r="A89" s="2"/>
      <c r="B89" s="44"/>
      <c r="C89" s="54" t="s">
        <v>58</v>
      </c>
      <c r="D89" s="55"/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/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/>
      <c r="G119" s="12"/>
      <c r="H119" s="12"/>
      <c r="I119" s="12"/>
      <c r="J119" s="116" t="e">
        <f>AVERAGE(F119:I119)</f>
        <v>#DIV/0!</v>
      </c>
      <c r="K119" s="117"/>
      <c r="M119" s="8">
        <v>2</v>
      </c>
      <c r="N119" s="114"/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/>
      <c r="G120" s="12"/>
      <c r="H120" s="12"/>
      <c r="I120" s="12"/>
      <c r="J120" s="116" t="e">
        <f t="shared" ref="J120:J125" si="2">AVERAGE(F120:I120)</f>
        <v>#DIV/0!</v>
      </c>
      <c r="K120" s="117"/>
      <c r="M120" s="8">
        <v>3</v>
      </c>
      <c r="N120" s="114"/>
      <c r="O120" s="115"/>
      <c r="P120" s="2"/>
    </row>
    <row r="121" spans="1:16" x14ac:dyDescent="0.25">
      <c r="A121" s="2"/>
      <c r="C121" s="9" t="s">
        <v>13</v>
      </c>
      <c r="D121" s="11"/>
      <c r="E121" s="11"/>
      <c r="F121" s="11"/>
      <c r="G121" s="11"/>
      <c r="H121" s="11"/>
      <c r="I121" s="11"/>
      <c r="J121" s="116" t="e">
        <f t="shared" si="2"/>
        <v>#DIV/0!</v>
      </c>
      <c r="K121" s="117"/>
      <c r="M121" s="8">
        <v>4</v>
      </c>
      <c r="N121" s="114"/>
      <c r="O121" s="115"/>
      <c r="P121" s="2"/>
    </row>
    <row r="122" spans="1:16" x14ac:dyDescent="0.25">
      <c r="A122" s="2"/>
      <c r="C122" s="9" t="s">
        <v>14</v>
      </c>
      <c r="D122" s="11"/>
      <c r="E122" s="11"/>
      <c r="F122" s="11"/>
      <c r="G122" s="11"/>
      <c r="H122" s="11"/>
      <c r="I122" s="11"/>
      <c r="J122" s="116" t="e">
        <f t="shared" si="2"/>
        <v>#DIV/0!</v>
      </c>
      <c r="K122" s="117"/>
      <c r="M122" s="8">
        <v>5</v>
      </c>
      <c r="N122" s="114"/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/>
      <c r="G123" s="69"/>
      <c r="H123" s="69"/>
      <c r="I123" s="69"/>
      <c r="J123" s="116" t="e">
        <f t="shared" si="2"/>
        <v>#DIV/0!</v>
      </c>
      <c r="K123" s="117"/>
      <c r="M123" s="13">
        <v>6</v>
      </c>
      <c r="N123" s="118"/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/>
      <c r="G124" s="69"/>
      <c r="H124" s="69"/>
      <c r="I124" s="69"/>
      <c r="J124" s="116" t="e">
        <f t="shared" si="2"/>
        <v>#DIV/0!</v>
      </c>
      <c r="K124" s="117"/>
      <c r="P124" s="2"/>
    </row>
    <row r="125" spans="1:16" ht="15.75" thickBot="1" x14ac:dyDescent="0.3">
      <c r="A125" s="2"/>
      <c r="C125" s="15" t="s">
        <v>17</v>
      </c>
      <c r="D125" s="16"/>
      <c r="E125" s="16"/>
      <c r="F125" s="16"/>
      <c r="G125" s="16"/>
      <c r="H125" s="16"/>
      <c r="I125" s="16"/>
      <c r="J125" s="120" t="e">
        <f t="shared" si="2"/>
        <v>#DIV/0!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/>
      <c r="E128" s="11"/>
      <c r="F128" s="23"/>
      <c r="G128" s="17"/>
      <c r="H128" s="24" t="s">
        <v>22</v>
      </c>
      <c r="I128" s="132"/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/>
      <c r="E129" s="11"/>
      <c r="F129" s="23"/>
      <c r="G129" s="17"/>
      <c r="H129" s="28" t="s">
        <v>26</v>
      </c>
      <c r="I129" s="134"/>
      <c r="J129" s="134"/>
      <c r="K129" s="135"/>
      <c r="M129" s="29"/>
      <c r="N129" s="30"/>
      <c r="O129" s="31"/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/>
      <c r="E131" s="11"/>
      <c r="F131" s="23"/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/>
      <c r="E132" s="11"/>
      <c r="F132" s="23"/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/>
      <c r="O132" s="37"/>
      <c r="P132" s="2"/>
    </row>
    <row r="133" spans="1:16" ht="15.75" thickBot="1" x14ac:dyDescent="0.3">
      <c r="A133" s="2"/>
      <c r="C133" s="22" t="s">
        <v>37</v>
      </c>
      <c r="D133" s="11"/>
      <c r="E133" s="11"/>
      <c r="F133" s="23"/>
      <c r="G133" s="17"/>
      <c r="H133" s="122"/>
      <c r="I133" s="124"/>
      <c r="J133" s="124"/>
      <c r="K133" s="126" t="e">
        <f>((I133-J133)/I133)</f>
        <v>#DIV/0!</v>
      </c>
      <c r="M133" s="13">
        <v>2</v>
      </c>
      <c r="N133" s="38"/>
      <c r="O133" s="39"/>
      <c r="P133" s="2"/>
    </row>
    <row r="134" spans="1:16" ht="15.75" thickBot="1" x14ac:dyDescent="0.3">
      <c r="A134" s="2"/>
      <c r="C134" s="22" t="s">
        <v>38</v>
      </c>
      <c r="D134" s="11"/>
      <c r="E134" s="11"/>
      <c r="F134" s="23"/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/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/>
      <c r="E136" s="11"/>
      <c r="F136" s="23"/>
      <c r="G136" s="17"/>
      <c r="H136" s="123"/>
      <c r="I136" s="125"/>
      <c r="J136" s="125"/>
      <c r="K136" s="127"/>
      <c r="M136" s="130" t="s">
        <v>42</v>
      </c>
      <c r="N136" s="131"/>
      <c r="O136" s="40" t="e">
        <f>(J121-J122)/J121</f>
        <v>#DIV/0!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/>
      <c r="G137" s="17"/>
      <c r="M137" s="130" t="s">
        <v>44</v>
      </c>
      <c r="N137" s="131"/>
      <c r="O137" s="40" t="e">
        <f>(J122-J123)/J122</f>
        <v>#DIV/0!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 t="e">
        <f>(J123-J124)/J123</f>
        <v>#DIV/0!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 t="e">
        <f>(J124-J125)/J124</f>
        <v>#DIV/0!</v>
      </c>
      <c r="P139" s="2"/>
    </row>
    <row r="140" spans="1:16" ht="15.75" thickBot="1" x14ac:dyDescent="0.3">
      <c r="A140" s="2"/>
      <c r="B140" s="44"/>
      <c r="C140" s="48" t="s">
        <v>53</v>
      </c>
      <c r="D140" s="36"/>
      <c r="E140" s="36"/>
      <c r="F140" s="37"/>
      <c r="G140" s="49"/>
      <c r="H140" s="50"/>
      <c r="I140" s="36"/>
      <c r="J140" s="36"/>
      <c r="K140" s="37">
        <f>I140-J140</f>
        <v>0</v>
      </c>
      <c r="M140" s="141" t="s">
        <v>54</v>
      </c>
      <c r="N140" s="142"/>
      <c r="O140" s="51" t="e">
        <f>(J121-J125)/J121</f>
        <v>#DIV/0!</v>
      </c>
      <c r="P140" s="2"/>
    </row>
    <row r="141" spans="1:16" ht="15.75" thickBot="1" x14ac:dyDescent="0.3">
      <c r="A141" s="2"/>
      <c r="B141" s="44"/>
      <c r="C141" s="48" t="s">
        <v>55</v>
      </c>
      <c r="D141" s="36"/>
      <c r="E141" s="36"/>
      <c r="F141" s="37"/>
      <c r="G141" s="52"/>
      <c r="H141" s="29"/>
      <c r="I141" s="38"/>
      <c r="J141" s="38"/>
      <c r="K141" s="37">
        <f>I141-J141</f>
        <v>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/>
      <c r="E142" s="36"/>
      <c r="F142" s="37"/>
      <c r="P142" s="2"/>
    </row>
    <row r="143" spans="1:16" ht="15" customHeight="1" x14ac:dyDescent="0.25">
      <c r="A143" s="2"/>
      <c r="B143" s="44"/>
      <c r="C143" s="48" t="s">
        <v>57</v>
      </c>
      <c r="D143" s="36"/>
      <c r="E143" s="36"/>
      <c r="F143" s="37"/>
      <c r="P143" s="2"/>
    </row>
    <row r="144" spans="1:16" ht="15" customHeight="1" thickBot="1" x14ac:dyDescent="0.3">
      <c r="A144" s="2"/>
      <c r="B144" s="44"/>
      <c r="C144" s="54" t="s">
        <v>58</v>
      </c>
      <c r="D144" s="55"/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/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36D1-B003-4759-AC2E-31B7CDE25225}">
  <sheetPr codeName="Sheet44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1375.9166666666667</v>
      </c>
    </row>
    <row r="7" spans="1:19" x14ac:dyDescent="0.25">
      <c r="A7" s="2"/>
      <c r="C7" s="9" t="s">
        <v>11</v>
      </c>
      <c r="D7" s="10"/>
      <c r="E7" s="10"/>
      <c r="F7" s="11">
        <v>1598</v>
      </c>
      <c r="G7" s="12"/>
      <c r="H7" s="12"/>
      <c r="I7" s="12"/>
      <c r="J7" s="116">
        <f>AVERAGE(F7:I7)</f>
        <v>1598</v>
      </c>
      <c r="K7" s="117"/>
      <c r="M7" s="8">
        <v>2</v>
      </c>
      <c r="N7" s="114">
        <v>8.9</v>
      </c>
      <c r="O7" s="115"/>
      <c r="P7" s="2"/>
      <c r="R7" s="60" t="s">
        <v>22</v>
      </c>
      <c r="S7" s="84">
        <f>AVERAGE(J10,J67,J122)</f>
        <v>729.25</v>
      </c>
    </row>
    <row r="8" spans="1:19" x14ac:dyDescent="0.25">
      <c r="A8" s="2"/>
      <c r="C8" s="9" t="s">
        <v>12</v>
      </c>
      <c r="D8" s="10"/>
      <c r="E8" s="10"/>
      <c r="F8" s="11">
        <v>596</v>
      </c>
      <c r="G8" s="12"/>
      <c r="H8" s="12"/>
      <c r="I8" s="12"/>
      <c r="J8" s="116">
        <f t="shared" ref="J8:J13" si="0">AVERAGE(F8:I8)</f>
        <v>596</v>
      </c>
      <c r="K8" s="117"/>
      <c r="M8" s="8">
        <v>3</v>
      </c>
      <c r="N8" s="114">
        <v>7.8</v>
      </c>
      <c r="O8" s="115"/>
      <c r="P8" s="2"/>
      <c r="R8" s="60" t="s">
        <v>26</v>
      </c>
      <c r="S8" s="85">
        <f>AVERAGE(J13,J70,J125)</f>
        <v>329.33333333333331</v>
      </c>
    </row>
    <row r="9" spans="1:19" x14ac:dyDescent="0.25">
      <c r="A9" s="2"/>
      <c r="C9" s="9" t="s">
        <v>13</v>
      </c>
      <c r="D9" s="11">
        <v>63.72</v>
      </c>
      <c r="E9" s="11">
        <v>5.4</v>
      </c>
      <c r="F9" s="11">
        <v>1515</v>
      </c>
      <c r="G9" s="11">
        <v>1491</v>
      </c>
      <c r="H9" s="11">
        <v>1430</v>
      </c>
      <c r="I9" s="11">
        <v>1327</v>
      </c>
      <c r="J9" s="116">
        <f t="shared" si="0"/>
        <v>1440.75</v>
      </c>
      <c r="K9" s="117"/>
      <c r="M9" s="8">
        <v>4</v>
      </c>
      <c r="N9" s="114">
        <v>7.2</v>
      </c>
      <c r="O9" s="115"/>
      <c r="P9" s="2"/>
      <c r="R9" s="86" t="s">
        <v>591</v>
      </c>
      <c r="S9" s="87">
        <f>S6-S8</f>
        <v>1046.5833333333335</v>
      </c>
    </row>
    <row r="10" spans="1:19" x14ac:dyDescent="0.25">
      <c r="A10" s="2"/>
      <c r="C10" s="9" t="s">
        <v>14</v>
      </c>
      <c r="D10" s="11">
        <v>60.09</v>
      </c>
      <c r="E10" s="11">
        <v>6.3</v>
      </c>
      <c r="F10" s="11">
        <v>838</v>
      </c>
      <c r="G10" s="11">
        <v>820</v>
      </c>
      <c r="H10" s="11">
        <v>769</v>
      </c>
      <c r="I10" s="11">
        <v>693</v>
      </c>
      <c r="J10" s="116">
        <f t="shared" si="0"/>
        <v>780</v>
      </c>
      <c r="K10" s="117"/>
      <c r="M10" s="8">
        <v>5</v>
      </c>
      <c r="N10" s="114">
        <v>8.3000000000000007</v>
      </c>
      <c r="O10" s="115"/>
      <c r="P10" s="2"/>
      <c r="R10" s="86" t="s">
        <v>592</v>
      </c>
      <c r="S10" s="88">
        <f>S7-S8</f>
        <v>399.91666666666669</v>
      </c>
    </row>
    <row r="11" spans="1:19" ht="15.75" thickBot="1" x14ac:dyDescent="0.3">
      <c r="A11" s="2"/>
      <c r="C11" s="9" t="s">
        <v>15</v>
      </c>
      <c r="D11" s="11"/>
      <c r="E11" s="11"/>
      <c r="F11" s="11">
        <v>574</v>
      </c>
      <c r="G11" s="69">
        <v>559</v>
      </c>
      <c r="H11" s="69">
        <v>579</v>
      </c>
      <c r="I11" s="69">
        <v>564</v>
      </c>
      <c r="J11" s="116">
        <f t="shared" si="0"/>
        <v>569</v>
      </c>
      <c r="K11" s="117"/>
      <c r="M11" s="13">
        <v>6</v>
      </c>
      <c r="N11" s="118">
        <v>7.1</v>
      </c>
      <c r="O11" s="119"/>
      <c r="P11" s="2"/>
      <c r="R11" s="89" t="s">
        <v>593</v>
      </c>
      <c r="S11" s="90">
        <f>S9/S6</f>
        <v>0.76064441887226708</v>
      </c>
    </row>
    <row r="12" spans="1:19" x14ac:dyDescent="0.25">
      <c r="A12" s="2"/>
      <c r="C12" s="9" t="s">
        <v>16</v>
      </c>
      <c r="D12" s="11"/>
      <c r="E12" s="11"/>
      <c r="F12" s="11">
        <v>413</v>
      </c>
      <c r="G12" s="69">
        <v>416</v>
      </c>
      <c r="H12" s="69">
        <v>335</v>
      </c>
      <c r="I12" s="69">
        <v>301</v>
      </c>
      <c r="J12" s="116">
        <f t="shared" si="0"/>
        <v>366.25</v>
      </c>
      <c r="K12" s="117"/>
      <c r="P12" s="2"/>
      <c r="R12" s="89" t="s">
        <v>594</v>
      </c>
      <c r="S12" s="91">
        <f>S10/S7</f>
        <v>0.54839446920351964</v>
      </c>
    </row>
    <row r="13" spans="1:19" ht="15.75" thickBot="1" x14ac:dyDescent="0.3">
      <c r="A13" s="2"/>
      <c r="C13" s="15" t="s">
        <v>17</v>
      </c>
      <c r="D13" s="16">
        <v>61.13</v>
      </c>
      <c r="E13" s="16">
        <v>6</v>
      </c>
      <c r="F13" s="16">
        <v>426</v>
      </c>
      <c r="G13" s="16">
        <v>429</v>
      </c>
      <c r="H13" s="16">
        <v>341</v>
      </c>
      <c r="I13" s="16">
        <v>311</v>
      </c>
      <c r="J13" s="120">
        <f t="shared" si="0"/>
        <v>376.75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11.78</v>
      </c>
      <c r="E16" s="11">
        <v>6.2</v>
      </c>
      <c r="F16" s="23">
        <v>1011</v>
      </c>
      <c r="G16" s="17"/>
      <c r="H16" s="24" t="s">
        <v>22</v>
      </c>
      <c r="I16" s="132">
        <v>6.17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67.95</v>
      </c>
      <c r="E17" s="11"/>
      <c r="F17" s="23">
        <v>406</v>
      </c>
      <c r="G17" s="17"/>
      <c r="H17" s="28" t="s">
        <v>26</v>
      </c>
      <c r="I17" s="134">
        <v>6.06</v>
      </c>
      <c r="J17" s="134"/>
      <c r="K17" s="135"/>
      <c r="M17" s="29">
        <v>6.9</v>
      </c>
      <c r="N17" s="30">
        <v>136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65.930000000000007</v>
      </c>
      <c r="E19" s="11"/>
      <c r="F19" s="23">
        <v>403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75.91</v>
      </c>
      <c r="E20" s="11"/>
      <c r="F20" s="23">
        <v>401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5.0999999999999996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74.8</v>
      </c>
      <c r="E21" s="11"/>
      <c r="F21" s="23">
        <v>1525</v>
      </c>
      <c r="G21" s="17"/>
      <c r="H21" s="122"/>
      <c r="I21" s="124"/>
      <c r="J21" s="124"/>
      <c r="K21" s="126" t="e">
        <f>((I21-J21)/I21)</f>
        <v>#DIV/0!</v>
      </c>
      <c r="M21" s="13">
        <v>2</v>
      </c>
      <c r="N21" s="38">
        <v>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76.08</v>
      </c>
      <c r="E22" s="11">
        <v>6.5</v>
      </c>
      <c r="F22" s="23">
        <v>563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549</v>
      </c>
      <c r="G23" s="17"/>
      <c r="H23" s="122">
        <v>8</v>
      </c>
      <c r="I23" s="124">
        <v>583</v>
      </c>
      <c r="J23" s="124">
        <v>391</v>
      </c>
      <c r="K23" s="126">
        <f>((I23-J23)/I23)</f>
        <v>0.32933104631217841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77.790000000000006</v>
      </c>
      <c r="E24" s="11">
        <v>6.1</v>
      </c>
      <c r="F24" s="23">
        <v>1117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0.45861530452889121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1101</v>
      </c>
      <c r="G25" s="17"/>
      <c r="M25" s="130" t="s">
        <v>44</v>
      </c>
      <c r="N25" s="131"/>
      <c r="O25" s="40">
        <f>(J10-J11)/J10</f>
        <v>0.2705128205128205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0.35632688927943762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-2.8668941979522185E-2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91.15</v>
      </c>
      <c r="E28" s="36"/>
      <c r="F28" s="37"/>
      <c r="G28" s="49"/>
      <c r="H28" s="50" t="s">
        <v>120</v>
      </c>
      <c r="I28" s="36">
        <v>403</v>
      </c>
      <c r="J28" s="36">
        <v>364</v>
      </c>
      <c r="K28" s="37">
        <f>I28-J28</f>
        <v>39</v>
      </c>
      <c r="M28" s="141" t="s">
        <v>54</v>
      </c>
      <c r="N28" s="142"/>
      <c r="O28" s="51">
        <f>(J9-J13)/J9</f>
        <v>0.73850425125802532</v>
      </c>
      <c r="P28" s="2"/>
    </row>
    <row r="29" spans="1:16" ht="15.75" thickBot="1" x14ac:dyDescent="0.3">
      <c r="A29" s="2"/>
      <c r="B29" s="44"/>
      <c r="C29" s="48" t="s">
        <v>55</v>
      </c>
      <c r="D29" s="36">
        <v>72.599999999999994</v>
      </c>
      <c r="E29" s="36">
        <v>68.180000000000007</v>
      </c>
      <c r="F29" s="37">
        <v>93.91</v>
      </c>
      <c r="G29" s="52">
        <v>5.0999999999999996</v>
      </c>
      <c r="H29" s="29" t="s">
        <v>26</v>
      </c>
      <c r="I29" s="38">
        <v>270</v>
      </c>
      <c r="J29" s="38">
        <v>240</v>
      </c>
      <c r="K29" s="37">
        <f>I29-J29</f>
        <v>30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77.900000000000006</v>
      </c>
      <c r="E30" s="36">
        <v>62.62</v>
      </c>
      <c r="F30" s="37">
        <v>80.39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76.599999999999994</v>
      </c>
      <c r="E31" s="36">
        <v>52.75</v>
      </c>
      <c r="F31" s="37">
        <v>68.86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52.95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489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490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491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492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493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1520</v>
      </c>
      <c r="G64" s="12"/>
      <c r="H64" s="12"/>
      <c r="I64" s="12"/>
      <c r="J64" s="116">
        <f>AVERAGE(F64:I64)</f>
        <v>1520</v>
      </c>
      <c r="K64" s="117"/>
      <c r="M64" s="8">
        <v>2</v>
      </c>
      <c r="N64" s="114">
        <v>8.3000000000000007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565</v>
      </c>
      <c r="G65" s="12"/>
      <c r="H65" s="12"/>
      <c r="I65" s="12"/>
      <c r="J65" s="116">
        <f t="shared" ref="J65:J70" si="1">AVERAGE(F65:I65)</f>
        <v>565</v>
      </c>
      <c r="K65" s="117"/>
      <c r="M65" s="8">
        <v>3</v>
      </c>
      <c r="N65" s="114">
        <v>7.3</v>
      </c>
      <c r="O65" s="115"/>
      <c r="P65" s="2"/>
    </row>
    <row r="66" spans="1:16" ht="15" customHeight="1" x14ac:dyDescent="0.25">
      <c r="A66" s="2"/>
      <c r="C66" s="9" t="s">
        <v>13</v>
      </c>
      <c r="D66" s="11">
        <v>63.97</v>
      </c>
      <c r="E66" s="11">
        <v>5.7</v>
      </c>
      <c r="F66" s="11">
        <v>1335</v>
      </c>
      <c r="G66" s="11">
        <v>1320</v>
      </c>
      <c r="H66" s="11">
        <v>1321</v>
      </c>
      <c r="I66" s="11">
        <v>1295</v>
      </c>
      <c r="J66" s="116">
        <f t="shared" si="1"/>
        <v>1317.75</v>
      </c>
      <c r="K66" s="117"/>
      <c r="M66" s="8">
        <v>4</v>
      </c>
      <c r="N66" s="114">
        <v>7.1</v>
      </c>
      <c r="O66" s="115"/>
      <c r="P66" s="2"/>
    </row>
    <row r="67" spans="1:16" ht="15" customHeight="1" x14ac:dyDescent="0.25">
      <c r="A67" s="2"/>
      <c r="C67" s="9" t="s">
        <v>14</v>
      </c>
      <c r="D67" s="11">
        <v>60.75</v>
      </c>
      <c r="E67" s="11">
        <v>7.3</v>
      </c>
      <c r="F67" s="11">
        <v>669</v>
      </c>
      <c r="G67" s="11">
        <v>651</v>
      </c>
      <c r="H67" s="11">
        <v>695</v>
      </c>
      <c r="I67" s="11">
        <v>698</v>
      </c>
      <c r="J67" s="116">
        <f t="shared" si="1"/>
        <v>678.25</v>
      </c>
      <c r="K67" s="117"/>
      <c r="M67" s="8">
        <v>5</v>
      </c>
      <c r="N67" s="114">
        <v>7.9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542</v>
      </c>
      <c r="G68" s="69">
        <v>529</v>
      </c>
      <c r="H68" s="69">
        <v>563</v>
      </c>
      <c r="I68" s="69">
        <v>564</v>
      </c>
      <c r="J68" s="116">
        <f t="shared" si="1"/>
        <v>549.5</v>
      </c>
      <c r="K68" s="117"/>
      <c r="M68" s="13">
        <v>6</v>
      </c>
      <c r="N68" s="118">
        <v>7.2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292</v>
      </c>
      <c r="G69" s="69">
        <v>290</v>
      </c>
      <c r="H69" s="69">
        <v>291</v>
      </c>
      <c r="I69" s="69">
        <v>295</v>
      </c>
      <c r="J69" s="116">
        <f t="shared" si="1"/>
        <v>292</v>
      </c>
      <c r="K69" s="117"/>
      <c r="P69" s="2"/>
    </row>
    <row r="70" spans="1:16" ht="15.75" thickBot="1" x14ac:dyDescent="0.3">
      <c r="A70" s="2"/>
      <c r="C70" s="15" t="s">
        <v>17</v>
      </c>
      <c r="D70" s="16">
        <v>60.6</v>
      </c>
      <c r="E70" s="16">
        <v>6.9</v>
      </c>
      <c r="F70" s="16">
        <v>299</v>
      </c>
      <c r="G70" s="16">
        <v>296</v>
      </c>
      <c r="H70" s="16">
        <v>294</v>
      </c>
      <c r="I70" s="16">
        <v>297</v>
      </c>
      <c r="J70" s="120">
        <f t="shared" si="1"/>
        <v>296.5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17.34</v>
      </c>
      <c r="E73" s="11">
        <v>6.1</v>
      </c>
      <c r="F73" s="23">
        <v>2203</v>
      </c>
      <c r="G73" s="17"/>
      <c r="H73" s="24" t="s">
        <v>22</v>
      </c>
      <c r="I73" s="132">
        <v>5.49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66.64</v>
      </c>
      <c r="E74" s="11"/>
      <c r="F74" s="23">
        <v>305</v>
      </c>
      <c r="G74" s="17"/>
      <c r="H74" s="28" t="s">
        <v>26</v>
      </c>
      <c r="I74" s="134">
        <v>5.38</v>
      </c>
      <c r="J74" s="134"/>
      <c r="K74" s="135"/>
      <c r="M74" s="29">
        <v>7</v>
      </c>
      <c r="N74" s="30">
        <v>133</v>
      </c>
      <c r="O74" s="31">
        <v>0.02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65.83</v>
      </c>
      <c r="E76" s="11"/>
      <c r="F76" s="23">
        <v>302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72.5</v>
      </c>
      <c r="E77" s="11"/>
      <c r="F77" s="23">
        <v>300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5.3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75.400000000000006</v>
      </c>
      <c r="E78" s="11"/>
      <c r="F78" s="23">
        <v>1696</v>
      </c>
      <c r="G78" s="17"/>
      <c r="H78" s="122">
        <v>3</v>
      </c>
      <c r="I78" s="124">
        <v>659</v>
      </c>
      <c r="J78" s="124">
        <v>475</v>
      </c>
      <c r="K78" s="126">
        <f>((I78-J78)/I78)</f>
        <v>0.27921092564491656</v>
      </c>
      <c r="M78" s="13">
        <v>2</v>
      </c>
      <c r="N78" s="38">
        <v>5.0999999999999996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76.36</v>
      </c>
      <c r="E79" s="11">
        <v>6.5</v>
      </c>
      <c r="F79" s="23">
        <v>575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559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77.55</v>
      </c>
      <c r="E81" s="11">
        <v>6.2</v>
      </c>
      <c r="F81" s="23">
        <v>1130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0.48529690760766458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1113</v>
      </c>
      <c r="G82" s="17"/>
      <c r="M82" s="130" t="s">
        <v>44</v>
      </c>
      <c r="N82" s="131"/>
      <c r="O82" s="40">
        <f>(J67-J68)/J67</f>
        <v>0.18982676004423149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0.46860782529572337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-1.5410958904109588E-2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91.35</v>
      </c>
      <c r="E85" s="36"/>
      <c r="F85" s="37"/>
      <c r="G85" s="49"/>
      <c r="H85" s="50" t="s">
        <v>120</v>
      </c>
      <c r="I85" s="36">
        <v>357</v>
      </c>
      <c r="J85" s="36">
        <v>327</v>
      </c>
      <c r="K85" s="37">
        <f>I85-J85</f>
        <v>30</v>
      </c>
      <c r="M85" s="141" t="s">
        <v>54</v>
      </c>
      <c r="N85" s="142"/>
      <c r="O85" s="51">
        <f>(J66-J70)/J66</f>
        <v>0.77499525706697026</v>
      </c>
      <c r="P85" s="2"/>
    </row>
    <row r="86" spans="1:16" ht="15.75" thickBot="1" x14ac:dyDescent="0.3">
      <c r="A86" s="2"/>
      <c r="B86" s="44"/>
      <c r="C86" s="48" t="s">
        <v>55</v>
      </c>
      <c r="D86" s="36">
        <v>72.900000000000006</v>
      </c>
      <c r="E86" s="36">
        <v>68.56</v>
      </c>
      <c r="F86" s="37">
        <v>94.05</v>
      </c>
      <c r="G86" s="52">
        <v>5.3</v>
      </c>
      <c r="H86" s="29" t="s">
        <v>26</v>
      </c>
      <c r="I86" s="38">
        <v>212</v>
      </c>
      <c r="J86" s="38">
        <v>188</v>
      </c>
      <c r="K86" s="37">
        <f>I86-J86</f>
        <v>24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78.3</v>
      </c>
      <c r="E87" s="36">
        <v>62.86</v>
      </c>
      <c r="F87" s="37">
        <v>80.28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77.2</v>
      </c>
      <c r="E88" s="36">
        <v>53.03</v>
      </c>
      <c r="F88" s="37">
        <v>68.69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52.6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494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495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496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497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498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499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 t="s">
        <v>500</v>
      </c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1456</v>
      </c>
      <c r="G119" s="12"/>
      <c r="H119" s="12"/>
      <c r="I119" s="12"/>
      <c r="J119" s="116">
        <f>AVERAGE(F119:I119)</f>
        <v>1456</v>
      </c>
      <c r="K119" s="117"/>
      <c r="M119" s="8">
        <v>2</v>
      </c>
      <c r="N119" s="114">
        <v>8.5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582</v>
      </c>
      <c r="G120" s="12"/>
      <c r="H120" s="12"/>
      <c r="I120" s="12"/>
      <c r="J120" s="116">
        <f t="shared" ref="J120:J125" si="2">AVERAGE(F120:I120)</f>
        <v>582</v>
      </c>
      <c r="K120" s="117"/>
      <c r="M120" s="8">
        <v>3</v>
      </c>
      <c r="N120" s="114">
        <v>7</v>
      </c>
      <c r="O120" s="115"/>
      <c r="P120" s="2"/>
    </row>
    <row r="121" spans="1:16" x14ac:dyDescent="0.25">
      <c r="A121" s="2"/>
      <c r="C121" s="9" t="s">
        <v>13</v>
      </c>
      <c r="D121" s="11">
        <v>63.9</v>
      </c>
      <c r="E121" s="11">
        <v>5.7</v>
      </c>
      <c r="F121" s="11">
        <v>1355</v>
      </c>
      <c r="G121" s="11">
        <v>1398</v>
      </c>
      <c r="H121" s="11">
        <v>1389</v>
      </c>
      <c r="I121" s="11">
        <v>1335</v>
      </c>
      <c r="J121" s="116">
        <f t="shared" si="2"/>
        <v>1369.25</v>
      </c>
      <c r="K121" s="117"/>
      <c r="M121" s="8">
        <v>4</v>
      </c>
      <c r="N121" s="114">
        <v>7.1</v>
      </c>
      <c r="O121" s="115"/>
      <c r="P121" s="2"/>
    </row>
    <row r="122" spans="1:16" x14ac:dyDescent="0.25">
      <c r="A122" s="2"/>
      <c r="C122" s="9" t="s">
        <v>14</v>
      </c>
      <c r="D122" s="11">
        <v>59.79</v>
      </c>
      <c r="E122" s="11">
        <v>7.1</v>
      </c>
      <c r="F122" s="11">
        <v>717</v>
      </c>
      <c r="G122" s="11">
        <v>718</v>
      </c>
      <c r="H122" s="11">
        <v>722</v>
      </c>
      <c r="I122" s="11">
        <v>761</v>
      </c>
      <c r="J122" s="116">
        <f t="shared" si="2"/>
        <v>729.5</v>
      </c>
      <c r="K122" s="117"/>
      <c r="M122" s="8">
        <v>5</v>
      </c>
      <c r="N122" s="114">
        <v>7.9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409</v>
      </c>
      <c r="G123" s="69">
        <v>556</v>
      </c>
      <c r="H123" s="69">
        <v>569</v>
      </c>
      <c r="I123" s="69">
        <v>618</v>
      </c>
      <c r="J123" s="116">
        <f t="shared" si="2"/>
        <v>538</v>
      </c>
      <c r="K123" s="117"/>
      <c r="M123" s="13">
        <v>6</v>
      </c>
      <c r="N123" s="118">
        <v>7.1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286</v>
      </c>
      <c r="G124" s="69">
        <v>308</v>
      </c>
      <c r="H124" s="69">
        <v>316</v>
      </c>
      <c r="I124" s="69">
        <v>339</v>
      </c>
      <c r="J124" s="116">
        <f t="shared" si="2"/>
        <v>312.25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60.75</v>
      </c>
      <c r="E125" s="16">
        <v>6.8</v>
      </c>
      <c r="F125" s="16">
        <v>292</v>
      </c>
      <c r="G125" s="16">
        <v>310</v>
      </c>
      <c r="H125" s="16">
        <v>319</v>
      </c>
      <c r="I125" s="16">
        <v>338</v>
      </c>
      <c r="J125" s="120">
        <f t="shared" si="2"/>
        <v>314.75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4.8499999999999996</v>
      </c>
      <c r="E128" s="11">
        <v>5.3</v>
      </c>
      <c r="F128" s="23">
        <v>638</v>
      </c>
      <c r="G128" s="17"/>
      <c r="H128" s="24" t="s">
        <v>22</v>
      </c>
      <c r="I128" s="132">
        <v>6.24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71.7</v>
      </c>
      <c r="E129" s="11"/>
      <c r="F129" s="23">
        <v>302</v>
      </c>
      <c r="G129" s="17"/>
      <c r="H129" s="28" t="s">
        <v>26</v>
      </c>
      <c r="I129" s="134">
        <v>5.93</v>
      </c>
      <c r="J129" s="134"/>
      <c r="K129" s="135"/>
      <c r="M129" s="29">
        <v>6.9</v>
      </c>
      <c r="N129" s="30">
        <v>115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67.209999999999994</v>
      </c>
      <c r="E131" s="11"/>
      <c r="F131" s="23">
        <v>305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68.42</v>
      </c>
      <c r="E132" s="11"/>
      <c r="F132" s="23">
        <v>299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5.0999999999999996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77.36</v>
      </c>
      <c r="E133" s="11"/>
      <c r="F133" s="23">
        <v>1756</v>
      </c>
      <c r="G133" s="17"/>
      <c r="H133" s="122">
        <v>10</v>
      </c>
      <c r="I133" s="124">
        <v>707</v>
      </c>
      <c r="J133" s="124">
        <v>683</v>
      </c>
      <c r="K133" s="126">
        <f>((I133-J133)/I133)</f>
        <v>3.3946251768033946E-2</v>
      </c>
      <c r="M133" s="13">
        <v>2</v>
      </c>
      <c r="N133" s="38">
        <v>5.2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75.2</v>
      </c>
      <c r="E134" s="11">
        <v>6.2</v>
      </c>
      <c r="F134" s="23">
        <v>572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615</v>
      </c>
      <c r="G135" s="17"/>
      <c r="H135" s="122">
        <v>12</v>
      </c>
      <c r="I135" s="124">
        <v>406</v>
      </c>
      <c r="J135" s="124">
        <v>181</v>
      </c>
      <c r="K135" s="126">
        <f>((I135-J135)/I135)</f>
        <v>0.55418719211822665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79.53</v>
      </c>
      <c r="E136" s="11">
        <v>5.9</v>
      </c>
      <c r="F136" s="23">
        <v>1126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0.46722658389629357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1152</v>
      </c>
      <c r="G137" s="17"/>
      <c r="M137" s="130" t="s">
        <v>44</v>
      </c>
      <c r="N137" s="131"/>
      <c r="O137" s="40">
        <f>(J122-J123)/J122</f>
        <v>0.26250856751199453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0.41960966542750927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-8.0064051240992789E-3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22</v>
      </c>
      <c r="I140" s="36">
        <v>415</v>
      </c>
      <c r="J140" s="36">
        <v>363</v>
      </c>
      <c r="K140" s="37">
        <f>I140-J140</f>
        <v>52</v>
      </c>
      <c r="M140" s="141" t="s">
        <v>54</v>
      </c>
      <c r="N140" s="142"/>
      <c r="O140" s="51">
        <f>(J121-J125)/J121</f>
        <v>0.77012963301077231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72.849999999999994</v>
      </c>
      <c r="E141" s="36">
        <v>68.599999999999994</v>
      </c>
      <c r="F141" s="37">
        <v>94.17</v>
      </c>
      <c r="G141" s="52">
        <v>5.5</v>
      </c>
      <c r="H141" s="29" t="s">
        <v>26</v>
      </c>
      <c r="I141" s="38">
        <v>272</v>
      </c>
      <c r="J141" s="38">
        <v>255</v>
      </c>
      <c r="K141" s="37">
        <f>I141-J141</f>
        <v>17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78.150000000000006</v>
      </c>
      <c r="E142" s="36">
        <v>62.97</v>
      </c>
      <c r="F142" s="37">
        <v>80.569999999999993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77.849999999999994</v>
      </c>
      <c r="E143" s="36">
        <v>53.14</v>
      </c>
      <c r="F143" s="37">
        <v>68.260000000000005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54.35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91.75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501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502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503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504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505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6A12-E0DE-41E5-9C03-3C4B79AF1C57}">
  <sheetPr codeName="Sheet45"/>
  <dimension ref="A1:S171"/>
  <sheetViews>
    <sheetView topLeftCell="B1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1314.4166666666667</v>
      </c>
    </row>
    <row r="7" spans="1:19" x14ac:dyDescent="0.25">
      <c r="A7" s="2"/>
      <c r="C7" s="9" t="s">
        <v>11</v>
      </c>
      <c r="D7" s="10"/>
      <c r="E7" s="10"/>
      <c r="F7" s="11">
        <v>1545</v>
      </c>
      <c r="G7" s="12"/>
      <c r="H7" s="12"/>
      <c r="I7" s="12"/>
      <c r="J7" s="116">
        <f>AVERAGE(F7:I7)</f>
        <v>1545</v>
      </c>
      <c r="K7" s="117"/>
      <c r="M7" s="8">
        <v>2</v>
      </c>
      <c r="N7" s="114">
        <v>8.6999999999999993</v>
      </c>
      <c r="O7" s="115"/>
      <c r="P7" s="2"/>
      <c r="R7" s="60" t="s">
        <v>22</v>
      </c>
      <c r="S7" s="84">
        <f>AVERAGE(J10,J67,J122)</f>
        <v>812.08333333333337</v>
      </c>
    </row>
    <row r="8" spans="1:19" x14ac:dyDescent="0.25">
      <c r="A8" s="2"/>
      <c r="C8" s="9" t="s">
        <v>12</v>
      </c>
      <c r="D8" s="10"/>
      <c r="E8" s="10"/>
      <c r="F8" s="11">
        <v>595</v>
      </c>
      <c r="G8" s="12"/>
      <c r="H8" s="12"/>
      <c r="I8" s="12"/>
      <c r="J8" s="116">
        <f t="shared" ref="J8:J13" si="0">AVERAGE(F8:I8)</f>
        <v>595</v>
      </c>
      <c r="K8" s="117"/>
      <c r="M8" s="8">
        <v>3</v>
      </c>
      <c r="N8" s="114">
        <v>7.8</v>
      </c>
      <c r="O8" s="115"/>
      <c r="P8" s="2"/>
      <c r="R8" s="60" t="s">
        <v>26</v>
      </c>
      <c r="S8" s="85">
        <f>AVERAGE(J13,J70,J125)</f>
        <v>343.75</v>
      </c>
    </row>
    <row r="9" spans="1:19" x14ac:dyDescent="0.25">
      <c r="A9" s="2"/>
      <c r="C9" s="9" t="s">
        <v>13</v>
      </c>
      <c r="D9" s="11">
        <v>62.45</v>
      </c>
      <c r="E9" s="11">
        <v>5.6</v>
      </c>
      <c r="F9" s="11">
        <v>1453</v>
      </c>
      <c r="G9" s="11">
        <v>1434</v>
      </c>
      <c r="H9" s="11">
        <v>1391</v>
      </c>
      <c r="I9" s="11">
        <v>1347</v>
      </c>
      <c r="J9" s="116">
        <f t="shared" si="0"/>
        <v>1406.25</v>
      </c>
      <c r="K9" s="117"/>
      <c r="M9" s="8">
        <v>4</v>
      </c>
      <c r="N9" s="114">
        <v>7</v>
      </c>
      <c r="O9" s="115"/>
      <c r="P9" s="2"/>
      <c r="R9" s="86" t="s">
        <v>591</v>
      </c>
      <c r="S9" s="87">
        <f>S6-S8</f>
        <v>970.66666666666674</v>
      </c>
    </row>
    <row r="10" spans="1:19" x14ac:dyDescent="0.25">
      <c r="A10" s="2"/>
      <c r="C10" s="9" t="s">
        <v>14</v>
      </c>
      <c r="D10" s="11">
        <v>59.7</v>
      </c>
      <c r="E10" s="11">
        <v>6.9</v>
      </c>
      <c r="F10" s="11">
        <v>718</v>
      </c>
      <c r="G10" s="11">
        <v>705</v>
      </c>
      <c r="H10" s="11">
        <v>698</v>
      </c>
      <c r="I10" s="11">
        <v>682</v>
      </c>
      <c r="J10" s="116">
        <f t="shared" si="0"/>
        <v>700.75</v>
      </c>
      <c r="K10" s="117"/>
      <c r="M10" s="8">
        <v>5</v>
      </c>
      <c r="N10" s="114">
        <v>8</v>
      </c>
      <c r="O10" s="115"/>
      <c r="P10" s="2"/>
      <c r="R10" s="86" t="s">
        <v>592</v>
      </c>
      <c r="S10" s="88">
        <f>S7-S8</f>
        <v>468.33333333333337</v>
      </c>
    </row>
    <row r="11" spans="1:19" ht="15.75" thickBot="1" x14ac:dyDescent="0.3">
      <c r="A11" s="2"/>
      <c r="C11" s="9" t="s">
        <v>15</v>
      </c>
      <c r="D11" s="11"/>
      <c r="E11" s="11"/>
      <c r="F11" s="11">
        <v>546</v>
      </c>
      <c r="G11" s="69">
        <v>530</v>
      </c>
      <c r="H11" s="69">
        <v>512</v>
      </c>
      <c r="I11" s="69">
        <v>442</v>
      </c>
      <c r="J11" s="116">
        <f t="shared" si="0"/>
        <v>507.5</v>
      </c>
      <c r="K11" s="117"/>
      <c r="M11" s="13">
        <v>6</v>
      </c>
      <c r="N11" s="118">
        <v>7.5</v>
      </c>
      <c r="O11" s="119"/>
      <c r="P11" s="2"/>
      <c r="R11" s="89" t="s">
        <v>593</v>
      </c>
      <c r="S11" s="90">
        <f>S9/S6</f>
        <v>0.73847714448741519</v>
      </c>
    </row>
    <row r="12" spans="1:19" x14ac:dyDescent="0.25">
      <c r="A12" s="2"/>
      <c r="C12" s="9" t="s">
        <v>16</v>
      </c>
      <c r="D12" s="11"/>
      <c r="E12" s="11"/>
      <c r="F12" s="11">
        <v>379</v>
      </c>
      <c r="G12" s="69">
        <v>377</v>
      </c>
      <c r="H12" s="69">
        <v>349</v>
      </c>
      <c r="I12" s="69">
        <v>317</v>
      </c>
      <c r="J12" s="116">
        <f t="shared" si="0"/>
        <v>355.5</v>
      </c>
      <c r="K12" s="117"/>
      <c r="P12" s="2"/>
      <c r="R12" s="89" t="s">
        <v>594</v>
      </c>
      <c r="S12" s="91">
        <f>S10/S7</f>
        <v>0.57670600307850184</v>
      </c>
    </row>
    <row r="13" spans="1:19" ht="15.75" thickBot="1" x14ac:dyDescent="0.3">
      <c r="A13" s="2"/>
      <c r="C13" s="15" t="s">
        <v>17</v>
      </c>
      <c r="D13" s="16">
        <v>59.81</v>
      </c>
      <c r="E13" s="16">
        <v>6.5</v>
      </c>
      <c r="F13" s="16">
        <v>384</v>
      </c>
      <c r="G13" s="16">
        <v>381</v>
      </c>
      <c r="H13" s="16">
        <v>355</v>
      </c>
      <c r="I13" s="16">
        <v>324</v>
      </c>
      <c r="J13" s="120">
        <f t="shared" si="0"/>
        <v>361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6.44</v>
      </c>
      <c r="E16" s="11">
        <v>6.1</v>
      </c>
      <c r="F16" s="23">
        <v>998</v>
      </c>
      <c r="G16" s="17"/>
      <c r="H16" s="24" t="s">
        <v>22</v>
      </c>
      <c r="I16" s="132">
        <v>6.17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66.78</v>
      </c>
      <c r="E17" s="11"/>
      <c r="F17" s="23">
        <v>370</v>
      </c>
      <c r="G17" s="17"/>
      <c r="H17" s="28" t="s">
        <v>26</v>
      </c>
      <c r="I17" s="134">
        <v>5.94</v>
      </c>
      <c r="J17" s="134"/>
      <c r="K17" s="135"/>
      <c r="M17" s="29">
        <v>6.9</v>
      </c>
      <c r="N17" s="30">
        <v>123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65.87</v>
      </c>
      <c r="E19" s="11"/>
      <c r="F19" s="23">
        <v>366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73.31</v>
      </c>
      <c r="E20" s="11"/>
      <c r="F20" s="23">
        <v>364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75.77</v>
      </c>
      <c r="E21" s="11"/>
      <c r="F21" s="23">
        <v>1896</v>
      </c>
      <c r="G21" s="17"/>
      <c r="H21" s="122">
        <v>9</v>
      </c>
      <c r="I21" s="124">
        <v>711</v>
      </c>
      <c r="J21" s="124">
        <v>498</v>
      </c>
      <c r="K21" s="126">
        <f>((I21-J21)/I21)</f>
        <v>0.29957805907172996</v>
      </c>
      <c r="M21" s="13">
        <v>2</v>
      </c>
      <c r="N21" s="38">
        <v>5.0999999999999996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75.25</v>
      </c>
      <c r="E22" s="11">
        <v>6.4</v>
      </c>
      <c r="F22" s="23">
        <v>620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603</v>
      </c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76.91</v>
      </c>
      <c r="E24" s="11">
        <v>6.1</v>
      </c>
      <c r="F24" s="23">
        <v>1165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0.50168888888888885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1144</v>
      </c>
      <c r="G25" s="17"/>
      <c r="M25" s="130" t="s">
        <v>44</v>
      </c>
      <c r="N25" s="131"/>
      <c r="O25" s="40">
        <f>(J10-J11)/J10</f>
        <v>0.27577595433464147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0.29950738916256159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-1.5471167369901548E-2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91.1</v>
      </c>
      <c r="E28" s="36"/>
      <c r="F28" s="37"/>
      <c r="G28" s="49"/>
      <c r="H28" s="50" t="s">
        <v>120</v>
      </c>
      <c r="I28" s="36">
        <v>378</v>
      </c>
      <c r="J28" s="36">
        <v>333</v>
      </c>
      <c r="K28" s="37">
        <f>I28-J28</f>
        <v>45</v>
      </c>
      <c r="M28" s="141" t="s">
        <v>54</v>
      </c>
      <c r="N28" s="142"/>
      <c r="O28" s="51">
        <f>(J9-J13)/J9</f>
        <v>0.74328888888888889</v>
      </c>
      <c r="P28" s="2"/>
    </row>
    <row r="29" spans="1:16" ht="15.75" thickBot="1" x14ac:dyDescent="0.3">
      <c r="A29" s="2"/>
      <c r="B29" s="44"/>
      <c r="C29" s="48" t="s">
        <v>55</v>
      </c>
      <c r="D29" s="36">
        <v>72.599999999999994</v>
      </c>
      <c r="E29" s="36">
        <v>68.16</v>
      </c>
      <c r="F29" s="37">
        <v>93.89</v>
      </c>
      <c r="G29" s="52">
        <v>5.2</v>
      </c>
      <c r="H29" s="29" t="s">
        <v>26</v>
      </c>
      <c r="I29" s="38">
        <v>232</v>
      </c>
      <c r="J29" s="38">
        <v>200</v>
      </c>
      <c r="K29" s="37">
        <f>I29-J29</f>
        <v>32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78.599999999999994</v>
      </c>
      <c r="E30" s="36">
        <v>63.15</v>
      </c>
      <c r="F30" s="37">
        <v>80.34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77.150000000000006</v>
      </c>
      <c r="E31" s="36">
        <v>52.83</v>
      </c>
      <c r="F31" s="37">
        <v>68.48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52.4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506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507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508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509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510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1563</v>
      </c>
      <c r="G64" s="12"/>
      <c r="H64" s="12"/>
      <c r="I64" s="12"/>
      <c r="J64" s="116">
        <f>AVERAGE(F64:I64)</f>
        <v>1563</v>
      </c>
      <c r="K64" s="117"/>
      <c r="M64" s="8">
        <v>2</v>
      </c>
      <c r="N64" s="114">
        <v>9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601</v>
      </c>
      <c r="G65" s="12"/>
      <c r="H65" s="12"/>
      <c r="I65" s="12"/>
      <c r="J65" s="116">
        <f t="shared" ref="J65:J70" si="1">AVERAGE(F65:I65)</f>
        <v>601</v>
      </c>
      <c r="K65" s="117"/>
      <c r="M65" s="8">
        <v>3</v>
      </c>
      <c r="N65" s="114">
        <v>7.8</v>
      </c>
      <c r="O65" s="115"/>
      <c r="P65" s="2"/>
    </row>
    <row r="66" spans="1:16" ht="15" customHeight="1" x14ac:dyDescent="0.25">
      <c r="A66" s="2"/>
      <c r="C66" s="9" t="s">
        <v>13</v>
      </c>
      <c r="D66" s="11">
        <v>65.47</v>
      </c>
      <c r="E66" s="11">
        <v>5.4</v>
      </c>
      <c r="F66" s="11"/>
      <c r="G66" s="11"/>
      <c r="H66" s="11">
        <v>1277</v>
      </c>
      <c r="I66" s="11">
        <v>1286</v>
      </c>
      <c r="J66" s="116">
        <f t="shared" si="1"/>
        <v>1281.5</v>
      </c>
      <c r="K66" s="117"/>
      <c r="M66" s="8">
        <v>4</v>
      </c>
      <c r="N66" s="114">
        <v>7.2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61.72</v>
      </c>
      <c r="E67" s="11">
        <v>7.4</v>
      </c>
      <c r="F67" s="11"/>
      <c r="G67" s="11"/>
      <c r="H67" s="11">
        <v>802</v>
      </c>
      <c r="I67" s="11">
        <v>870</v>
      </c>
      <c r="J67" s="116">
        <f t="shared" si="1"/>
        <v>836</v>
      </c>
      <c r="K67" s="117"/>
      <c r="M67" s="8">
        <v>5</v>
      </c>
      <c r="N67" s="114">
        <v>7.9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/>
      <c r="G68" s="69"/>
      <c r="H68" s="69">
        <v>592</v>
      </c>
      <c r="I68" s="69">
        <v>606</v>
      </c>
      <c r="J68" s="116">
        <f t="shared" si="1"/>
        <v>599</v>
      </c>
      <c r="K68" s="117"/>
      <c r="M68" s="13">
        <v>6</v>
      </c>
      <c r="N68" s="118">
        <v>7.4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/>
      <c r="G69" s="69"/>
      <c r="H69" s="69">
        <v>322</v>
      </c>
      <c r="I69" s="69">
        <v>329</v>
      </c>
      <c r="J69" s="116">
        <f t="shared" si="1"/>
        <v>325.5</v>
      </c>
      <c r="K69" s="117"/>
      <c r="P69" s="2"/>
    </row>
    <row r="70" spans="1:16" ht="15.75" thickBot="1" x14ac:dyDescent="0.3">
      <c r="A70" s="2"/>
      <c r="C70" s="15" t="s">
        <v>17</v>
      </c>
      <c r="D70" s="16">
        <v>59.66</v>
      </c>
      <c r="E70" s="16">
        <v>6.7</v>
      </c>
      <c r="F70" s="16"/>
      <c r="G70" s="16"/>
      <c r="H70" s="16">
        <v>314</v>
      </c>
      <c r="I70" s="16">
        <v>339</v>
      </c>
      <c r="J70" s="120">
        <f t="shared" si="1"/>
        <v>326.5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18.71</v>
      </c>
      <c r="E73" s="11">
        <v>6</v>
      </c>
      <c r="F73" s="23">
        <v>1271</v>
      </c>
      <c r="G73" s="17"/>
      <c r="H73" s="24" t="s">
        <v>22</v>
      </c>
      <c r="I73" s="132">
        <v>5.83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66.09</v>
      </c>
      <c r="E74" s="11"/>
      <c r="F74" s="23">
        <v>333</v>
      </c>
      <c r="G74" s="17"/>
      <c r="H74" s="28" t="s">
        <v>26</v>
      </c>
      <c r="I74" s="134">
        <v>5.49</v>
      </c>
      <c r="J74" s="134"/>
      <c r="K74" s="135"/>
      <c r="M74" s="29">
        <v>6.8</v>
      </c>
      <c r="N74" s="30">
        <v>118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65.81</v>
      </c>
      <c r="E76" s="11"/>
      <c r="F76" s="23">
        <v>347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72.61</v>
      </c>
      <c r="E77" s="11"/>
      <c r="F77" s="23">
        <v>321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/>
      <c r="O77" s="37"/>
      <c r="P77" s="2"/>
    </row>
    <row r="78" spans="1:16" ht="15.75" thickBot="1" x14ac:dyDescent="0.3">
      <c r="A78" s="2"/>
      <c r="C78" s="22" t="s">
        <v>37</v>
      </c>
      <c r="D78" s="11">
        <v>76.06</v>
      </c>
      <c r="E78" s="11"/>
      <c r="F78" s="23">
        <v>1944</v>
      </c>
      <c r="G78" s="17"/>
      <c r="H78" s="122">
        <v>6</v>
      </c>
      <c r="I78" s="124">
        <v>666</v>
      </c>
      <c r="J78" s="124">
        <v>286</v>
      </c>
      <c r="K78" s="126">
        <f>((I78-J78)/I78)</f>
        <v>0.57057057057057059</v>
      </c>
      <c r="M78" s="13">
        <v>2</v>
      </c>
      <c r="N78" s="38">
        <v>5.3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74.77</v>
      </c>
      <c r="E79" s="11">
        <v>6.3</v>
      </c>
      <c r="F79" s="23"/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601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77.02</v>
      </c>
      <c r="E81" s="11">
        <v>6.1</v>
      </c>
      <c r="F81" s="23"/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0.34763948497854075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1137</v>
      </c>
      <c r="G82" s="17"/>
      <c r="M82" s="130" t="s">
        <v>44</v>
      </c>
      <c r="N82" s="131"/>
      <c r="O82" s="40">
        <f>(J67-J68)/J67</f>
        <v>0.28349282296650719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0.45659432387312188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-3.0721966205837174E-3</v>
      </c>
      <c r="P84" s="2"/>
    </row>
    <row r="85" spans="1:16" ht="15.75" thickBot="1" x14ac:dyDescent="0.3">
      <c r="A85" s="2"/>
      <c r="B85" s="44"/>
      <c r="C85" s="48" t="s">
        <v>53</v>
      </c>
      <c r="D85" s="36">
        <v>90.74</v>
      </c>
      <c r="E85" s="36"/>
      <c r="F85" s="37"/>
      <c r="G85" s="49"/>
      <c r="H85" s="50" t="s">
        <v>22</v>
      </c>
      <c r="I85" s="36">
        <v>991</v>
      </c>
      <c r="J85" s="36">
        <v>905</v>
      </c>
      <c r="K85" s="37">
        <f>I85-J85</f>
        <v>86</v>
      </c>
      <c r="M85" s="141" t="s">
        <v>54</v>
      </c>
      <c r="N85" s="142"/>
      <c r="O85" s="51">
        <f>(J66-J70)/J66</f>
        <v>0.74522044479126026</v>
      </c>
      <c r="P85" s="2"/>
    </row>
    <row r="86" spans="1:16" ht="15.75" thickBot="1" x14ac:dyDescent="0.3">
      <c r="A86" s="2"/>
      <c r="B86" s="44"/>
      <c r="C86" s="48" t="s">
        <v>55</v>
      </c>
      <c r="D86" s="36">
        <v>73.05</v>
      </c>
      <c r="E86" s="36">
        <v>68.5</v>
      </c>
      <c r="F86" s="37">
        <v>93.78</v>
      </c>
      <c r="G86" s="52">
        <v>5.4</v>
      </c>
      <c r="H86" s="29" t="s">
        <v>26</v>
      </c>
      <c r="I86" s="38">
        <v>366</v>
      </c>
      <c r="J86" s="38">
        <v>345</v>
      </c>
      <c r="K86" s="37">
        <f>I86-J86</f>
        <v>21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/>
      <c r="E87" s="36"/>
      <c r="F87" s="37"/>
      <c r="P87" s="2"/>
    </row>
    <row r="88" spans="1:16" ht="15" customHeight="1" x14ac:dyDescent="0.25">
      <c r="A88" s="2"/>
      <c r="B88" s="44"/>
      <c r="C88" s="48" t="s">
        <v>57</v>
      </c>
      <c r="D88" s="36"/>
      <c r="E88" s="36"/>
      <c r="F88" s="37"/>
      <c r="P88" s="2"/>
    </row>
    <row r="89" spans="1:16" ht="15" customHeight="1" thickBot="1" x14ac:dyDescent="0.3">
      <c r="A89" s="2"/>
      <c r="B89" s="44"/>
      <c r="C89" s="54" t="s">
        <v>58</v>
      </c>
      <c r="D89" s="55"/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/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511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513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514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515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512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516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1512</v>
      </c>
      <c r="G119" s="12"/>
      <c r="H119" s="12"/>
      <c r="I119" s="12"/>
      <c r="J119" s="116">
        <f>AVERAGE(F119:I119)</f>
        <v>1512</v>
      </c>
      <c r="K119" s="117"/>
      <c r="M119" s="8">
        <v>2</v>
      </c>
      <c r="N119" s="114">
        <v>8.8000000000000007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591</v>
      </c>
      <c r="G120" s="12"/>
      <c r="H120" s="12"/>
      <c r="I120" s="12"/>
      <c r="J120" s="116">
        <f t="shared" ref="J120:J125" si="2">AVERAGE(F120:I120)</f>
        <v>591</v>
      </c>
      <c r="K120" s="117"/>
      <c r="M120" s="8">
        <v>3</v>
      </c>
      <c r="N120" s="114">
        <v>7.9</v>
      </c>
      <c r="O120" s="115"/>
      <c r="P120" s="2"/>
    </row>
    <row r="121" spans="1:16" x14ac:dyDescent="0.25">
      <c r="A121" s="2"/>
      <c r="C121" s="9" t="s">
        <v>13</v>
      </c>
      <c r="D121" s="11">
        <v>63.91</v>
      </c>
      <c r="E121" s="11">
        <v>5.8</v>
      </c>
      <c r="F121" s="11">
        <v>1260</v>
      </c>
      <c r="G121" s="11">
        <v>1249</v>
      </c>
      <c r="H121" s="11">
        <v>1244</v>
      </c>
      <c r="I121" s="11">
        <v>1269</v>
      </c>
      <c r="J121" s="116">
        <f t="shared" si="2"/>
        <v>1255.5</v>
      </c>
      <c r="K121" s="117"/>
      <c r="M121" s="8">
        <v>4</v>
      </c>
      <c r="N121" s="114">
        <v>7.1</v>
      </c>
      <c r="O121" s="115"/>
      <c r="P121" s="2"/>
    </row>
    <row r="122" spans="1:16" x14ac:dyDescent="0.25">
      <c r="A122" s="2"/>
      <c r="C122" s="9" t="s">
        <v>14</v>
      </c>
      <c r="D122" s="11">
        <v>62.22</v>
      </c>
      <c r="E122" s="11">
        <v>7.5</v>
      </c>
      <c r="F122" s="11">
        <v>897</v>
      </c>
      <c r="G122" s="11">
        <v>901</v>
      </c>
      <c r="H122" s="11">
        <v>888</v>
      </c>
      <c r="I122" s="11">
        <v>912</v>
      </c>
      <c r="J122" s="116">
        <f t="shared" si="2"/>
        <v>899.5</v>
      </c>
      <c r="K122" s="117"/>
      <c r="M122" s="8">
        <v>5</v>
      </c>
      <c r="N122" s="114">
        <v>8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590</v>
      </c>
      <c r="G123" s="69">
        <v>596</v>
      </c>
      <c r="H123" s="69">
        <v>588</v>
      </c>
      <c r="I123" s="69">
        <v>616</v>
      </c>
      <c r="J123" s="116">
        <f t="shared" si="2"/>
        <v>597.5</v>
      </c>
      <c r="K123" s="117"/>
      <c r="M123" s="13">
        <v>6</v>
      </c>
      <c r="N123" s="118">
        <v>7.3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330</v>
      </c>
      <c r="G124" s="69">
        <v>331</v>
      </c>
      <c r="H124" s="69">
        <v>322</v>
      </c>
      <c r="I124" s="69">
        <v>344</v>
      </c>
      <c r="J124" s="116">
        <f t="shared" si="2"/>
        <v>331.75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62.27</v>
      </c>
      <c r="E125" s="16">
        <v>6.6</v>
      </c>
      <c r="F125" s="16">
        <v>337</v>
      </c>
      <c r="G125" s="16">
        <v>348</v>
      </c>
      <c r="H125" s="16">
        <v>339</v>
      </c>
      <c r="I125" s="16">
        <v>351</v>
      </c>
      <c r="J125" s="120">
        <f t="shared" si="2"/>
        <v>343.75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9.02</v>
      </c>
      <c r="E128" s="11">
        <v>6.7</v>
      </c>
      <c r="F128" s="23">
        <v>1091</v>
      </c>
      <c r="G128" s="17"/>
      <c r="H128" s="24" t="s">
        <v>22</v>
      </c>
      <c r="I128" s="132">
        <v>5.72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66.63</v>
      </c>
      <c r="E129" s="11"/>
      <c r="F129" s="23">
        <v>341</v>
      </c>
      <c r="G129" s="17"/>
      <c r="H129" s="28" t="s">
        <v>26</v>
      </c>
      <c r="I129" s="134">
        <v>5.27</v>
      </c>
      <c r="J129" s="134"/>
      <c r="K129" s="135"/>
      <c r="M129" s="29">
        <v>6.8</v>
      </c>
      <c r="N129" s="30">
        <v>122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63.75</v>
      </c>
      <c r="E131" s="11"/>
      <c r="F131" s="23">
        <v>317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68.81</v>
      </c>
      <c r="E132" s="11"/>
      <c r="F132" s="23">
        <v>324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5.4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74.37</v>
      </c>
      <c r="E133" s="11"/>
      <c r="F133" s="23">
        <v>1884</v>
      </c>
      <c r="G133" s="17"/>
      <c r="H133" s="122">
        <v>1</v>
      </c>
      <c r="I133" s="124">
        <v>985</v>
      </c>
      <c r="J133" s="124">
        <v>744</v>
      </c>
      <c r="K133" s="126">
        <f>((I133-J133)/I133)</f>
        <v>0.24467005076142131</v>
      </c>
      <c r="M133" s="13">
        <v>2</v>
      </c>
      <c r="N133" s="38">
        <v>5.3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74.33</v>
      </c>
      <c r="E134" s="11">
        <v>5.9</v>
      </c>
      <c r="F134" s="23">
        <v>666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650</v>
      </c>
      <c r="G135" s="17"/>
      <c r="H135" s="122">
        <v>5</v>
      </c>
      <c r="I135" s="124">
        <v>636</v>
      </c>
      <c r="J135" s="124">
        <v>372</v>
      </c>
      <c r="K135" s="126">
        <f>((I135-J135)/I135)</f>
        <v>0.41509433962264153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77.55</v>
      </c>
      <c r="E136" s="11">
        <v>5.7</v>
      </c>
      <c r="F136" s="23">
        <v>1201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0.28355236957387497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1171</v>
      </c>
      <c r="G137" s="17"/>
      <c r="M137" s="130" t="s">
        <v>44</v>
      </c>
      <c r="N137" s="131"/>
      <c r="O137" s="40">
        <f>(J122-J123)/J122</f>
        <v>0.33574207893274038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0.44476987447698746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-3.6171816126601357E-2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91.03</v>
      </c>
      <c r="E140" s="36"/>
      <c r="F140" s="37"/>
      <c r="G140" s="49"/>
      <c r="H140" s="50" t="s">
        <v>22</v>
      </c>
      <c r="I140" s="36">
        <v>988</v>
      </c>
      <c r="J140" s="36">
        <v>906</v>
      </c>
      <c r="K140" s="37">
        <f>I140-J140</f>
        <v>82</v>
      </c>
      <c r="M140" s="141" t="s">
        <v>54</v>
      </c>
      <c r="N140" s="142"/>
      <c r="O140" s="51">
        <f>(J121-J125)/J121</f>
        <v>0.72620469932297893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72.849999999999994</v>
      </c>
      <c r="E141" s="36">
        <v>68.31</v>
      </c>
      <c r="F141" s="37">
        <v>93.77</v>
      </c>
      <c r="G141" s="52">
        <v>5.3</v>
      </c>
      <c r="H141" s="29" t="s">
        <v>26</v>
      </c>
      <c r="I141" s="38">
        <v>367</v>
      </c>
      <c r="J141" s="38">
        <v>348</v>
      </c>
      <c r="K141" s="37">
        <f>I141-J141</f>
        <v>19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79.95</v>
      </c>
      <c r="E142" s="36">
        <v>64.760000000000005</v>
      </c>
      <c r="F142" s="37">
        <v>81.010000000000005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75.650000000000006</v>
      </c>
      <c r="E143" s="36">
        <v>51.43</v>
      </c>
      <c r="F143" s="37">
        <v>68.02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56.11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90.9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517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519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520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518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521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522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 t="s">
        <v>523</v>
      </c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sheetPr codeName="Sheet46"/>
  <dimension ref="A1"/>
  <sheetViews>
    <sheetView zoomScale="86" zoomScaleNormal="86"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4C4E-4BBD-42A6-A576-73F3D2E69FFE}">
  <sheetPr codeName="Sheet47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1422.5833333333333</v>
      </c>
    </row>
    <row r="7" spans="1:19" x14ac:dyDescent="0.25">
      <c r="A7" s="2"/>
      <c r="C7" s="9" t="s">
        <v>11</v>
      </c>
      <c r="D7" s="10"/>
      <c r="E7" s="10"/>
      <c r="F7" s="11">
        <v>1780</v>
      </c>
      <c r="G7" s="12"/>
      <c r="H7" s="12"/>
      <c r="I7" s="12"/>
      <c r="J7" s="116">
        <f>AVERAGE(F7:I7)</f>
        <v>1780</v>
      </c>
      <c r="K7" s="117"/>
      <c r="M7" s="8">
        <v>2</v>
      </c>
      <c r="N7" s="114">
        <v>8.8000000000000007</v>
      </c>
      <c r="O7" s="115"/>
      <c r="P7" s="2"/>
      <c r="R7" s="60" t="s">
        <v>22</v>
      </c>
      <c r="S7" s="84">
        <f>AVERAGE(J10,J67,J122)</f>
        <v>931.25</v>
      </c>
    </row>
    <row r="8" spans="1:19" x14ac:dyDescent="0.25">
      <c r="A8" s="2"/>
      <c r="C8" s="9" t="s">
        <v>12</v>
      </c>
      <c r="D8" s="10"/>
      <c r="E8" s="10"/>
      <c r="F8" s="11">
        <v>630</v>
      </c>
      <c r="G8" s="12"/>
      <c r="H8" s="12"/>
      <c r="I8" s="12"/>
      <c r="J8" s="116">
        <f t="shared" ref="J8:J13" si="0">AVERAGE(F8:I8)</f>
        <v>630</v>
      </c>
      <c r="K8" s="117"/>
      <c r="M8" s="8">
        <v>3</v>
      </c>
      <c r="N8" s="114">
        <v>7.8</v>
      </c>
      <c r="O8" s="115"/>
      <c r="P8" s="2"/>
      <c r="R8" s="60" t="s">
        <v>26</v>
      </c>
      <c r="S8" s="85">
        <f>AVERAGE(J13,J70,J125)</f>
        <v>420.91666666666669</v>
      </c>
    </row>
    <row r="9" spans="1:19" x14ac:dyDescent="0.25">
      <c r="A9" s="2"/>
      <c r="C9" s="9" t="s">
        <v>13</v>
      </c>
      <c r="D9" s="11">
        <v>63.81</v>
      </c>
      <c r="E9" s="11">
        <v>5.7</v>
      </c>
      <c r="F9" s="11">
        <v>1589</v>
      </c>
      <c r="G9" s="11">
        <v>1411</v>
      </c>
      <c r="H9" s="11">
        <v>1524</v>
      </c>
      <c r="I9" s="11">
        <v>1505</v>
      </c>
      <c r="J9" s="116">
        <f t="shared" si="0"/>
        <v>1507.25</v>
      </c>
      <c r="K9" s="117"/>
      <c r="M9" s="8">
        <v>4</v>
      </c>
      <c r="N9" s="114">
        <v>7.2</v>
      </c>
      <c r="O9" s="115"/>
      <c r="P9" s="2"/>
      <c r="R9" s="86" t="s">
        <v>591</v>
      </c>
      <c r="S9" s="87">
        <f>S6-S8</f>
        <v>1001.6666666666665</v>
      </c>
    </row>
    <row r="10" spans="1:19" x14ac:dyDescent="0.25">
      <c r="A10" s="2"/>
      <c r="C10" s="9" t="s">
        <v>14</v>
      </c>
      <c r="D10" s="11">
        <v>60.51</v>
      </c>
      <c r="E10" s="11">
        <v>6.9</v>
      </c>
      <c r="F10" s="11">
        <v>1076</v>
      </c>
      <c r="G10" s="11">
        <v>1049</v>
      </c>
      <c r="H10" s="11">
        <v>1079</v>
      </c>
      <c r="I10" s="11">
        <v>1060</v>
      </c>
      <c r="J10" s="116">
        <f t="shared" si="0"/>
        <v>1066</v>
      </c>
      <c r="K10" s="117"/>
      <c r="M10" s="8">
        <v>5</v>
      </c>
      <c r="N10" s="114">
        <v>7.8</v>
      </c>
      <c r="O10" s="115"/>
      <c r="P10" s="2"/>
      <c r="R10" s="86" t="s">
        <v>592</v>
      </c>
      <c r="S10" s="88">
        <f>S7-S8</f>
        <v>510.33333333333331</v>
      </c>
    </row>
    <row r="11" spans="1:19" ht="15.75" thickBot="1" x14ac:dyDescent="0.3">
      <c r="A11" s="2"/>
      <c r="C11" s="9" t="s">
        <v>15</v>
      </c>
      <c r="D11" s="11"/>
      <c r="E11" s="11"/>
      <c r="F11" s="11">
        <v>806</v>
      </c>
      <c r="G11" s="69">
        <v>686</v>
      </c>
      <c r="H11" s="69">
        <v>757</v>
      </c>
      <c r="I11" s="69">
        <v>740</v>
      </c>
      <c r="J11" s="116">
        <f t="shared" si="0"/>
        <v>747.25</v>
      </c>
      <c r="K11" s="117"/>
      <c r="M11" s="13">
        <v>6</v>
      </c>
      <c r="N11" s="118">
        <v>7.3</v>
      </c>
      <c r="O11" s="119"/>
      <c r="P11" s="2"/>
      <c r="R11" s="89" t="s">
        <v>593</v>
      </c>
      <c r="S11" s="90">
        <f>S9/S6</f>
        <v>0.7041180950149375</v>
      </c>
    </row>
    <row r="12" spans="1:19" x14ac:dyDescent="0.25">
      <c r="A12" s="2"/>
      <c r="C12" s="9" t="s">
        <v>16</v>
      </c>
      <c r="D12" s="11"/>
      <c r="E12" s="11"/>
      <c r="F12" s="11">
        <v>405</v>
      </c>
      <c r="G12" s="69">
        <v>400</v>
      </c>
      <c r="H12" s="69">
        <v>433</v>
      </c>
      <c r="I12" s="69">
        <v>429</v>
      </c>
      <c r="J12" s="116">
        <f t="shared" si="0"/>
        <v>416.75</v>
      </c>
      <c r="K12" s="117"/>
      <c r="P12" s="2"/>
      <c r="R12" s="89" t="s">
        <v>594</v>
      </c>
      <c r="S12" s="91">
        <f>S10/S7</f>
        <v>0.54800894854586124</v>
      </c>
    </row>
    <row r="13" spans="1:19" ht="15.75" thickBot="1" x14ac:dyDescent="0.3">
      <c r="A13" s="2"/>
      <c r="C13" s="15" t="s">
        <v>17</v>
      </c>
      <c r="D13" s="16">
        <v>60.28</v>
      </c>
      <c r="E13" s="16">
        <v>6.3</v>
      </c>
      <c r="F13" s="16">
        <v>412</v>
      </c>
      <c r="G13" s="16">
        <v>407</v>
      </c>
      <c r="H13" s="16">
        <v>440</v>
      </c>
      <c r="I13" s="16">
        <v>434</v>
      </c>
      <c r="J13" s="120">
        <f t="shared" si="0"/>
        <v>423.25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11.2</v>
      </c>
      <c r="E16" s="11">
        <v>5.5</v>
      </c>
      <c r="F16" s="23">
        <v>1425</v>
      </c>
      <c r="G16" s="17"/>
      <c r="H16" s="24" t="s">
        <v>22</v>
      </c>
      <c r="I16" s="132">
        <v>6.5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67.849999999999994</v>
      </c>
      <c r="E17" s="11"/>
      <c r="F17" s="23">
        <v>383</v>
      </c>
      <c r="G17" s="17"/>
      <c r="H17" s="28" t="s">
        <v>26</v>
      </c>
      <c r="I17" s="134">
        <v>6.17</v>
      </c>
      <c r="J17" s="134"/>
      <c r="K17" s="135"/>
      <c r="M17" s="29">
        <v>7</v>
      </c>
      <c r="N17" s="30">
        <v>115</v>
      </c>
      <c r="O17" s="31">
        <v>0.02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66.180000000000007</v>
      </c>
      <c r="E19" s="11"/>
      <c r="F19" s="23">
        <v>379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68.540000000000006</v>
      </c>
      <c r="E20" s="11"/>
      <c r="F20" s="23">
        <v>377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5.0999999999999996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75.19</v>
      </c>
      <c r="E21" s="11"/>
      <c r="F21" s="23">
        <v>1960</v>
      </c>
      <c r="G21" s="17"/>
      <c r="H21" s="122"/>
      <c r="I21" s="124"/>
      <c r="J21" s="124"/>
      <c r="K21" s="126" t="e">
        <f>((I21-J21)/I21)</f>
        <v>#DIV/0!</v>
      </c>
      <c r="M21" s="13">
        <v>2</v>
      </c>
      <c r="N21" s="38">
        <v>5.2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74.760000000000005</v>
      </c>
      <c r="E22" s="11">
        <v>6.3</v>
      </c>
      <c r="F22" s="23">
        <v>686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671</v>
      </c>
      <c r="G23" s="17"/>
      <c r="H23" s="122">
        <v>7</v>
      </c>
      <c r="I23" s="124">
        <v>798</v>
      </c>
      <c r="J23" s="124">
        <v>391</v>
      </c>
      <c r="K23" s="126">
        <f>((I23-J23)/I23)</f>
        <v>0.5100250626566416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77.349999999999994</v>
      </c>
      <c r="E24" s="11">
        <v>6</v>
      </c>
      <c r="F24" s="23">
        <v>1260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0.29275170011610552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1247</v>
      </c>
      <c r="G25" s="17"/>
      <c r="M25" s="130" t="s">
        <v>44</v>
      </c>
      <c r="N25" s="131"/>
      <c r="O25" s="40">
        <f>(J10-J11)/J10</f>
        <v>0.29901500938086306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0.44228839076614251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-1.5596880623875225E-2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91.25</v>
      </c>
      <c r="E28" s="36"/>
      <c r="F28" s="37"/>
      <c r="G28" s="49"/>
      <c r="H28" s="50" t="s">
        <v>120</v>
      </c>
      <c r="I28" s="36">
        <v>435</v>
      </c>
      <c r="J28" s="36">
        <v>346</v>
      </c>
      <c r="K28" s="37">
        <f>I28-J28</f>
        <v>89</v>
      </c>
      <c r="M28" s="141" t="s">
        <v>54</v>
      </c>
      <c r="N28" s="142"/>
      <c r="O28" s="51">
        <f>(J9-J13)/J9</f>
        <v>0.71919057886880078</v>
      </c>
      <c r="P28" s="2"/>
    </row>
    <row r="29" spans="1:16" ht="15.75" thickBot="1" x14ac:dyDescent="0.3">
      <c r="A29" s="2"/>
      <c r="B29" s="44"/>
      <c r="C29" s="48" t="s">
        <v>55</v>
      </c>
      <c r="D29" s="36">
        <v>72.7</v>
      </c>
      <c r="E29" s="36">
        <v>68.260000000000005</v>
      </c>
      <c r="F29" s="37">
        <v>93.89</v>
      </c>
      <c r="G29" s="52">
        <v>5.2</v>
      </c>
      <c r="H29" s="29" t="s">
        <v>26</v>
      </c>
      <c r="I29" s="38">
        <v>219</v>
      </c>
      <c r="J29" s="38">
        <v>188</v>
      </c>
      <c r="K29" s="37">
        <f>I29-J29</f>
        <v>31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79.150000000000006</v>
      </c>
      <c r="E30" s="36">
        <v>64.03</v>
      </c>
      <c r="F30" s="37">
        <v>80.900000000000006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76.099999999999994</v>
      </c>
      <c r="E31" s="36">
        <v>51.71</v>
      </c>
      <c r="F31" s="37">
        <v>67.95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52.8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524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528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525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526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527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529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1521</v>
      </c>
      <c r="G64" s="12"/>
      <c r="H64" s="12"/>
      <c r="I64" s="12"/>
      <c r="J64" s="116">
        <f>AVERAGE(F64:I64)</f>
        <v>1521</v>
      </c>
      <c r="K64" s="117"/>
      <c r="M64" s="8">
        <v>2</v>
      </c>
      <c r="N64" s="114">
        <v>9.1999999999999993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582</v>
      </c>
      <c r="G65" s="12"/>
      <c r="H65" s="12"/>
      <c r="I65" s="12"/>
      <c r="J65" s="116">
        <f t="shared" ref="J65:J70" si="1">AVERAGE(F65:I65)</f>
        <v>582</v>
      </c>
      <c r="K65" s="117"/>
      <c r="M65" s="8">
        <v>3</v>
      </c>
      <c r="N65" s="114">
        <v>8.1</v>
      </c>
      <c r="O65" s="115"/>
      <c r="P65" s="2"/>
    </row>
    <row r="66" spans="1:16" ht="15" customHeight="1" x14ac:dyDescent="0.25">
      <c r="A66" s="2"/>
      <c r="C66" s="9" t="s">
        <v>13</v>
      </c>
      <c r="D66" s="11">
        <v>63.86</v>
      </c>
      <c r="E66" s="11">
        <v>5.3</v>
      </c>
      <c r="F66" s="11">
        <v>1420</v>
      </c>
      <c r="G66" s="11">
        <v>1395</v>
      </c>
      <c r="H66" s="11">
        <v>1342</v>
      </c>
      <c r="I66" s="11">
        <v>1298</v>
      </c>
      <c r="J66" s="116">
        <f t="shared" si="1"/>
        <v>1363.75</v>
      </c>
      <c r="K66" s="117"/>
      <c r="M66" s="8">
        <v>4</v>
      </c>
      <c r="N66" s="114">
        <v>6.8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61.03</v>
      </c>
      <c r="E67" s="11">
        <v>7.4</v>
      </c>
      <c r="F67" s="11">
        <v>909</v>
      </c>
      <c r="G67" s="11">
        <v>818</v>
      </c>
      <c r="H67" s="11">
        <v>822</v>
      </c>
      <c r="I67" s="11">
        <v>818</v>
      </c>
      <c r="J67" s="116">
        <f t="shared" si="1"/>
        <v>841.75</v>
      </c>
      <c r="K67" s="117"/>
      <c r="M67" s="8">
        <v>5</v>
      </c>
      <c r="N67" s="114">
        <v>8.1999999999999993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713</v>
      </c>
      <c r="G68" s="69">
        <v>670</v>
      </c>
      <c r="H68" s="69">
        <v>563</v>
      </c>
      <c r="I68" s="69">
        <v>471</v>
      </c>
      <c r="J68" s="116">
        <f t="shared" si="1"/>
        <v>604.25</v>
      </c>
      <c r="K68" s="117"/>
      <c r="M68" s="13">
        <v>6</v>
      </c>
      <c r="N68" s="118">
        <v>6.9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393</v>
      </c>
      <c r="G69" s="69">
        <v>386</v>
      </c>
      <c r="H69" s="69">
        <v>374</v>
      </c>
      <c r="I69" s="69">
        <v>366</v>
      </c>
      <c r="J69" s="116">
        <f t="shared" si="1"/>
        <v>379.75</v>
      </c>
      <c r="K69" s="117"/>
      <c r="P69" s="2"/>
    </row>
    <row r="70" spans="1:16" ht="15.75" thickBot="1" x14ac:dyDescent="0.3">
      <c r="A70" s="2"/>
      <c r="C70" s="15" t="s">
        <v>17</v>
      </c>
      <c r="D70" s="16">
        <v>58.21</v>
      </c>
      <c r="E70" s="16">
        <v>6.8</v>
      </c>
      <c r="F70" s="16">
        <v>421</v>
      </c>
      <c r="G70" s="16">
        <v>421</v>
      </c>
      <c r="H70" s="16">
        <v>407</v>
      </c>
      <c r="I70" s="16">
        <v>383</v>
      </c>
      <c r="J70" s="120">
        <f t="shared" si="1"/>
        <v>408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10</v>
      </c>
      <c r="E73" s="11">
        <v>6.7</v>
      </c>
      <c r="F73" s="23">
        <v>1253</v>
      </c>
      <c r="G73" s="17"/>
      <c r="H73" s="24" t="s">
        <v>22</v>
      </c>
      <c r="I73" s="132">
        <v>6.42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63.55</v>
      </c>
      <c r="E74" s="11"/>
      <c r="F74" s="23">
        <v>425</v>
      </c>
      <c r="G74" s="17"/>
      <c r="H74" s="28" t="s">
        <v>26</v>
      </c>
      <c r="I74" s="134">
        <v>6.03</v>
      </c>
      <c r="J74" s="134"/>
      <c r="K74" s="135"/>
      <c r="M74" s="29">
        <v>7</v>
      </c>
      <c r="N74" s="30">
        <v>125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65.930000000000007</v>
      </c>
      <c r="E76" s="11"/>
      <c r="F76" s="23">
        <v>422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62.67</v>
      </c>
      <c r="E77" s="11"/>
      <c r="F77" s="23">
        <v>419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5.2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75.040000000000006</v>
      </c>
      <c r="E78" s="11"/>
      <c r="F78" s="23">
        <v>1699</v>
      </c>
      <c r="G78" s="17"/>
      <c r="H78" s="122">
        <v>2</v>
      </c>
      <c r="I78" s="124">
        <v>884</v>
      </c>
      <c r="J78" s="124">
        <v>789</v>
      </c>
      <c r="K78" s="126">
        <f>((I78-J78)/I78)</f>
        <v>0.1074660633484163</v>
      </c>
      <c r="M78" s="13">
        <v>2</v>
      </c>
      <c r="N78" s="38">
        <v>5.3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78.349999999999994</v>
      </c>
      <c r="E79" s="11">
        <v>6.4</v>
      </c>
      <c r="F79" s="23">
        <v>677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691</v>
      </c>
      <c r="G80" s="17"/>
      <c r="H80" s="122">
        <v>8</v>
      </c>
      <c r="I80" s="124">
        <v>715</v>
      </c>
      <c r="J80" s="124">
        <v>522</v>
      </c>
      <c r="K80" s="126">
        <f>((I80-J80)/I80)</f>
        <v>0.2699300699300699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78.12</v>
      </c>
      <c r="E81" s="11">
        <v>6.1</v>
      </c>
      <c r="F81" s="23">
        <v>1262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0.38276810265811184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1288</v>
      </c>
      <c r="G82" s="17"/>
      <c r="M82" s="130" t="s">
        <v>44</v>
      </c>
      <c r="N82" s="131"/>
      <c r="O82" s="40">
        <f>(J67-J68)/J67</f>
        <v>0.28215028215028215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0.37153496069507652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-7.4391046741277153E-2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91.75</v>
      </c>
      <c r="E85" s="36"/>
      <c r="F85" s="37"/>
      <c r="G85" s="49"/>
      <c r="H85" s="50" t="s">
        <v>22</v>
      </c>
      <c r="I85" s="36">
        <v>472</v>
      </c>
      <c r="J85" s="36">
        <v>410</v>
      </c>
      <c r="K85" s="37">
        <f>I85-J85</f>
        <v>62</v>
      </c>
      <c r="M85" s="141" t="s">
        <v>54</v>
      </c>
      <c r="N85" s="142"/>
      <c r="O85" s="51">
        <f>(J66-J70)/J66</f>
        <v>0.70082493125572864</v>
      </c>
      <c r="P85" s="2"/>
    </row>
    <row r="86" spans="1:16" ht="15.75" thickBot="1" x14ac:dyDescent="0.3">
      <c r="A86" s="2"/>
      <c r="B86" s="44"/>
      <c r="C86" s="48" t="s">
        <v>55</v>
      </c>
      <c r="D86" s="36">
        <v>72.849999999999994</v>
      </c>
      <c r="E86" s="36">
        <v>68.739999999999995</v>
      </c>
      <c r="F86" s="37">
        <v>94.36</v>
      </c>
      <c r="G86" s="52">
        <v>5.4</v>
      </c>
      <c r="H86" s="29" t="s">
        <v>26</v>
      </c>
      <c r="I86" s="38">
        <v>305</v>
      </c>
      <c r="J86" s="38">
        <v>279</v>
      </c>
      <c r="K86" s="37">
        <f>I86-J86</f>
        <v>26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84.2</v>
      </c>
      <c r="E87" s="36">
        <v>66.37</v>
      </c>
      <c r="F87" s="37">
        <v>78.83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77.400000000000006</v>
      </c>
      <c r="E88" s="36">
        <v>52.15</v>
      </c>
      <c r="F88" s="37">
        <v>67.38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54.25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534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530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531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532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533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 t="s">
        <v>535</v>
      </c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1606</v>
      </c>
      <c r="G119" s="12"/>
      <c r="H119" s="12"/>
      <c r="I119" s="12"/>
      <c r="J119" s="116">
        <f>AVERAGE(F119:I119)</f>
        <v>1606</v>
      </c>
      <c r="K119" s="117"/>
      <c r="M119" s="8">
        <v>2</v>
      </c>
      <c r="N119" s="114">
        <v>9.1999999999999993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611</v>
      </c>
      <c r="G120" s="12"/>
      <c r="H120" s="12"/>
      <c r="I120" s="12"/>
      <c r="J120" s="116">
        <f t="shared" ref="J120:J125" si="2">AVERAGE(F120:I120)</f>
        <v>611</v>
      </c>
      <c r="K120" s="117"/>
      <c r="M120" s="8">
        <v>3</v>
      </c>
      <c r="N120" s="114">
        <v>8.1999999999999993</v>
      </c>
      <c r="O120" s="115"/>
      <c r="P120" s="2"/>
    </row>
    <row r="121" spans="1:16" x14ac:dyDescent="0.25">
      <c r="A121" s="2"/>
      <c r="C121" s="9" t="s">
        <v>13</v>
      </c>
      <c r="D121" s="11">
        <v>62.82</v>
      </c>
      <c r="E121" s="11">
        <v>5.7</v>
      </c>
      <c r="F121" s="11">
        <v>1377</v>
      </c>
      <c r="G121" s="11">
        <v>1391</v>
      </c>
      <c r="H121" s="11">
        <v>1401</v>
      </c>
      <c r="I121" s="11">
        <v>1418</v>
      </c>
      <c r="J121" s="116">
        <f t="shared" si="2"/>
        <v>1396.75</v>
      </c>
      <c r="K121" s="117"/>
      <c r="M121" s="8">
        <v>4</v>
      </c>
      <c r="N121" s="114">
        <v>6.9</v>
      </c>
      <c r="O121" s="115"/>
      <c r="P121" s="2"/>
    </row>
    <row r="122" spans="1:16" x14ac:dyDescent="0.25">
      <c r="A122" s="2"/>
      <c r="C122" s="9" t="s">
        <v>14</v>
      </c>
      <c r="D122" s="11">
        <v>61.71</v>
      </c>
      <c r="E122" s="11">
        <v>7.8</v>
      </c>
      <c r="F122" s="11">
        <v>877</v>
      </c>
      <c r="G122" s="11">
        <v>901</v>
      </c>
      <c r="H122" s="11">
        <v>896</v>
      </c>
      <c r="I122" s="11">
        <v>870</v>
      </c>
      <c r="J122" s="116">
        <f t="shared" si="2"/>
        <v>886</v>
      </c>
      <c r="K122" s="117"/>
      <c r="M122" s="8">
        <v>5</v>
      </c>
      <c r="N122" s="114">
        <v>8.1999999999999993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701</v>
      </c>
      <c r="G123" s="69">
        <v>719</v>
      </c>
      <c r="H123" s="69">
        <v>732</v>
      </c>
      <c r="I123" s="69">
        <v>688</v>
      </c>
      <c r="J123" s="116">
        <f t="shared" si="2"/>
        <v>710</v>
      </c>
      <c r="K123" s="117"/>
      <c r="M123" s="13">
        <v>6</v>
      </c>
      <c r="N123" s="118">
        <v>7.7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391</v>
      </c>
      <c r="G124" s="69">
        <v>429</v>
      </c>
      <c r="H124" s="69">
        <v>498</v>
      </c>
      <c r="I124" s="69">
        <v>378</v>
      </c>
      <c r="J124" s="116">
        <f t="shared" si="2"/>
        <v>424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60.66</v>
      </c>
      <c r="E125" s="16">
        <v>6.6</v>
      </c>
      <c r="F125" s="16">
        <v>401</v>
      </c>
      <c r="G125" s="16">
        <v>449</v>
      </c>
      <c r="H125" s="16">
        <v>481</v>
      </c>
      <c r="I125" s="16">
        <v>395</v>
      </c>
      <c r="J125" s="120">
        <f t="shared" si="2"/>
        <v>431.5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5.91</v>
      </c>
      <c r="E128" s="11">
        <v>6.1</v>
      </c>
      <c r="F128" s="23">
        <v>1217</v>
      </c>
      <c r="G128" s="17"/>
      <c r="H128" s="24" t="s">
        <v>22</v>
      </c>
      <c r="I128" s="132">
        <v>5.38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66.88</v>
      </c>
      <c r="E129" s="11"/>
      <c r="F129" s="23">
        <v>404</v>
      </c>
      <c r="G129" s="17"/>
      <c r="H129" s="28" t="s">
        <v>26</v>
      </c>
      <c r="I129" s="134">
        <v>4.93</v>
      </c>
      <c r="J129" s="134"/>
      <c r="K129" s="135"/>
      <c r="M129" s="29">
        <v>6.9</v>
      </c>
      <c r="N129" s="30">
        <v>129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63.69</v>
      </c>
      <c r="E131" s="11"/>
      <c r="F131" s="23">
        <v>377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70.06</v>
      </c>
      <c r="E132" s="11"/>
      <c r="F132" s="23">
        <v>389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5.2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75.56</v>
      </c>
      <c r="E133" s="11"/>
      <c r="F133" s="23">
        <v>1778</v>
      </c>
      <c r="G133" s="17"/>
      <c r="H133" s="122">
        <v>3</v>
      </c>
      <c r="I133" s="124">
        <v>945</v>
      </c>
      <c r="J133" s="124">
        <v>706</v>
      </c>
      <c r="K133" s="126">
        <f>((I133-J133)/I133)</f>
        <v>0.25291005291005292</v>
      </c>
      <c r="M133" s="13">
        <v>2</v>
      </c>
      <c r="N133" s="38">
        <v>5.4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74.33</v>
      </c>
      <c r="E134" s="11">
        <v>6.5</v>
      </c>
      <c r="F134" s="23">
        <v>899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905</v>
      </c>
      <c r="G135" s="17"/>
      <c r="H135" s="122">
        <v>12</v>
      </c>
      <c r="I135" s="124">
        <v>707</v>
      </c>
      <c r="J135" s="124">
        <v>280</v>
      </c>
      <c r="K135" s="126">
        <f>((I135-J135)/I135)</f>
        <v>0.60396039603960394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77.44</v>
      </c>
      <c r="E136" s="11">
        <v>6.3</v>
      </c>
      <c r="F136" s="23">
        <v>1602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0.36567030606765705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1621</v>
      </c>
      <c r="G137" s="17"/>
      <c r="M137" s="130" t="s">
        <v>44</v>
      </c>
      <c r="N137" s="131"/>
      <c r="O137" s="40">
        <f>(J122-J123)/J122</f>
        <v>0.19864559819413091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0.40281690140845072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-1.7688679245283018E-2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90.92</v>
      </c>
      <c r="E140" s="36"/>
      <c r="F140" s="37"/>
      <c r="G140" s="49"/>
      <c r="H140" s="50" t="s">
        <v>22</v>
      </c>
      <c r="I140" s="36">
        <v>989</v>
      </c>
      <c r="J140" s="36">
        <v>902</v>
      </c>
      <c r="K140" s="37">
        <f>I140-J140</f>
        <v>87</v>
      </c>
      <c r="M140" s="141" t="s">
        <v>54</v>
      </c>
      <c r="N140" s="142"/>
      <c r="O140" s="51">
        <f>(J121-J125)/J121</f>
        <v>0.69106855199570427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68.790000000000006</v>
      </c>
      <c r="F141" s="37">
        <v>94.04</v>
      </c>
      <c r="G141" s="52"/>
      <c r="H141" s="29" t="s">
        <v>26</v>
      </c>
      <c r="I141" s="38">
        <v>449</v>
      </c>
      <c r="J141" s="38">
        <v>428</v>
      </c>
      <c r="K141" s="37">
        <f>I141-J141</f>
        <v>21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77.75</v>
      </c>
      <c r="E142" s="36">
        <v>61.46</v>
      </c>
      <c r="F142" s="37">
        <v>79.05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70.150000000000006</v>
      </c>
      <c r="E143" s="36">
        <v>47.63</v>
      </c>
      <c r="F143" s="37">
        <v>67.91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57.79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91.09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 t="s">
        <v>536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 t="s">
        <v>538</v>
      </c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539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540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537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8CED-A62A-4585-8A08-C5F860AF3531}">
  <sheetPr codeName="Sheet48"/>
  <dimension ref="A1:T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1510.6666666666667</v>
      </c>
    </row>
    <row r="7" spans="1:19" x14ac:dyDescent="0.25">
      <c r="A7" s="2"/>
      <c r="C7" s="9" t="s">
        <v>11</v>
      </c>
      <c r="D7" s="10"/>
      <c r="E7" s="10"/>
      <c r="F7" s="11">
        <v>1655</v>
      </c>
      <c r="G7" s="12"/>
      <c r="H7" s="12"/>
      <c r="I7" s="12"/>
      <c r="J7" s="116">
        <f>AVERAGE(F7:I7)</f>
        <v>1655</v>
      </c>
      <c r="K7" s="117"/>
      <c r="M7" s="8">
        <v>2</v>
      </c>
      <c r="N7" s="114">
        <v>9.8000000000000007</v>
      </c>
      <c r="O7" s="115"/>
      <c r="P7" s="2"/>
      <c r="R7" s="60" t="s">
        <v>22</v>
      </c>
      <c r="S7" s="84">
        <f>AVERAGE(J10,J67,J122)</f>
        <v>991.5</v>
      </c>
    </row>
    <row r="8" spans="1:19" x14ac:dyDescent="0.25">
      <c r="A8" s="2"/>
      <c r="C8" s="9" t="s">
        <v>12</v>
      </c>
      <c r="D8" s="10"/>
      <c r="E8" s="10"/>
      <c r="F8" s="11">
        <v>721</v>
      </c>
      <c r="G8" s="12"/>
      <c r="H8" s="12"/>
      <c r="I8" s="12"/>
      <c r="J8" s="116">
        <f t="shared" ref="J8:J13" si="0">AVERAGE(F8:I8)</f>
        <v>721</v>
      </c>
      <c r="K8" s="117"/>
      <c r="M8" s="8">
        <v>3</v>
      </c>
      <c r="N8" s="114">
        <v>9.4</v>
      </c>
      <c r="O8" s="115"/>
      <c r="P8" s="2"/>
      <c r="R8" s="60" t="s">
        <v>26</v>
      </c>
      <c r="S8" s="85">
        <f>AVERAGE(J13,J70,J125)</f>
        <v>449.25</v>
      </c>
    </row>
    <row r="9" spans="1:19" x14ac:dyDescent="0.25">
      <c r="A9" s="2"/>
      <c r="C9" s="9" t="s">
        <v>13</v>
      </c>
      <c r="D9" s="11">
        <v>62.13</v>
      </c>
      <c r="E9" s="11">
        <v>5.9</v>
      </c>
      <c r="F9" s="11">
        <v>1493</v>
      </c>
      <c r="G9" s="11">
        <v>1390</v>
      </c>
      <c r="H9" s="11">
        <v>1540</v>
      </c>
      <c r="I9" s="11">
        <v>1493</v>
      </c>
      <c r="J9" s="116">
        <f t="shared" si="0"/>
        <v>1479</v>
      </c>
      <c r="K9" s="117"/>
      <c r="M9" s="8">
        <v>4</v>
      </c>
      <c r="N9" s="114">
        <v>8.6</v>
      </c>
      <c r="O9" s="115"/>
      <c r="P9" s="2"/>
      <c r="R9" s="86" t="s">
        <v>591</v>
      </c>
      <c r="S9" s="87">
        <f>S6-S8</f>
        <v>1061.4166666666667</v>
      </c>
    </row>
    <row r="10" spans="1:19" x14ac:dyDescent="0.25">
      <c r="A10" s="2"/>
      <c r="C10" s="9" t="s">
        <v>14</v>
      </c>
      <c r="D10" s="11">
        <v>60.89</v>
      </c>
      <c r="E10" s="11">
        <v>8.4</v>
      </c>
      <c r="F10" s="11">
        <v>845</v>
      </c>
      <c r="G10" s="11">
        <v>789</v>
      </c>
      <c r="H10" s="11">
        <v>888</v>
      </c>
      <c r="I10" s="11">
        <v>934</v>
      </c>
      <c r="J10" s="116">
        <f t="shared" si="0"/>
        <v>864</v>
      </c>
      <c r="K10" s="117"/>
      <c r="M10" s="8">
        <v>5</v>
      </c>
      <c r="N10" s="114">
        <v>8.6999999999999993</v>
      </c>
      <c r="O10" s="115"/>
      <c r="P10" s="2"/>
      <c r="R10" s="86" t="s">
        <v>592</v>
      </c>
      <c r="S10" s="88">
        <f>S7-S8</f>
        <v>542.25</v>
      </c>
    </row>
    <row r="11" spans="1:19" ht="15.75" thickBot="1" x14ac:dyDescent="0.3">
      <c r="A11" s="2"/>
      <c r="C11" s="9" t="s">
        <v>15</v>
      </c>
      <c r="D11" s="11"/>
      <c r="E11" s="11"/>
      <c r="F11" s="11">
        <v>692</v>
      </c>
      <c r="G11" s="69">
        <v>587</v>
      </c>
      <c r="H11" s="69">
        <v>643</v>
      </c>
      <c r="I11" s="69">
        <v>648</v>
      </c>
      <c r="J11" s="116">
        <f t="shared" si="0"/>
        <v>642.5</v>
      </c>
      <c r="K11" s="117"/>
      <c r="M11" s="13">
        <v>6</v>
      </c>
      <c r="N11" s="118">
        <v>7</v>
      </c>
      <c r="O11" s="119"/>
      <c r="P11" s="2"/>
      <c r="R11" s="89" t="s">
        <v>593</v>
      </c>
      <c r="S11" s="90">
        <f>S9/S6</f>
        <v>0.70261473962930276</v>
      </c>
    </row>
    <row r="12" spans="1:19" x14ac:dyDescent="0.25">
      <c r="A12" s="2"/>
      <c r="C12" s="9" t="s">
        <v>16</v>
      </c>
      <c r="D12" s="11"/>
      <c r="E12" s="11"/>
      <c r="F12" s="11">
        <v>360</v>
      </c>
      <c r="G12" s="69">
        <v>343</v>
      </c>
      <c r="H12" s="69">
        <v>344</v>
      </c>
      <c r="I12" s="69">
        <v>361</v>
      </c>
      <c r="J12" s="116">
        <f t="shared" si="0"/>
        <v>352</v>
      </c>
      <c r="K12" s="117"/>
      <c r="P12" s="2"/>
      <c r="R12" s="89" t="s">
        <v>594</v>
      </c>
      <c r="S12" s="91">
        <f>S10/S7</f>
        <v>0.54689863842662634</v>
      </c>
    </row>
    <row r="13" spans="1:19" ht="15.75" thickBot="1" x14ac:dyDescent="0.3">
      <c r="A13" s="2"/>
      <c r="C13" s="15" t="s">
        <v>17</v>
      </c>
      <c r="D13" s="16">
        <v>60.3</v>
      </c>
      <c r="E13" s="16">
        <v>7</v>
      </c>
      <c r="F13" s="16">
        <v>380</v>
      </c>
      <c r="G13" s="16">
        <v>368</v>
      </c>
      <c r="H13" s="16">
        <v>337</v>
      </c>
      <c r="I13" s="16">
        <v>351</v>
      </c>
      <c r="J13" s="120">
        <f t="shared" si="0"/>
        <v>359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7.31</v>
      </c>
      <c r="E16" s="11">
        <v>5.9</v>
      </c>
      <c r="F16" s="23">
        <v>1221</v>
      </c>
      <c r="G16" s="17"/>
      <c r="H16" s="24" t="s">
        <v>22</v>
      </c>
      <c r="I16" s="132">
        <v>7.88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65.33</v>
      </c>
      <c r="E17" s="11"/>
      <c r="F17" s="23">
        <v>392</v>
      </c>
      <c r="G17" s="17"/>
      <c r="H17" s="28" t="s">
        <v>26</v>
      </c>
      <c r="I17" s="134">
        <v>6.74</v>
      </c>
      <c r="J17" s="134"/>
      <c r="K17" s="135"/>
      <c r="M17" s="29">
        <v>6.9</v>
      </c>
      <c r="N17" s="30">
        <v>96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66.61</v>
      </c>
      <c r="E19" s="11"/>
      <c r="F19" s="23">
        <v>388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70.31</v>
      </c>
      <c r="E20" s="11"/>
      <c r="F20" s="23">
        <v>385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78.89</v>
      </c>
      <c r="E21" s="11"/>
      <c r="F21" s="23">
        <v>1407</v>
      </c>
      <c r="G21" s="17"/>
      <c r="H21" s="122">
        <v>4</v>
      </c>
      <c r="I21" s="124">
        <v>807</v>
      </c>
      <c r="J21" s="124">
        <v>651</v>
      </c>
      <c r="K21" s="126">
        <f>((I21-J21)/I21)</f>
        <v>0.19330855018587362</v>
      </c>
      <c r="M21" s="13">
        <v>2</v>
      </c>
      <c r="N21" s="38">
        <v>5.7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75.150000000000006</v>
      </c>
      <c r="E22" s="11">
        <v>6.4</v>
      </c>
      <c r="F22" s="23">
        <v>876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858</v>
      </c>
      <c r="G23" s="17"/>
      <c r="H23" s="122">
        <v>5</v>
      </c>
      <c r="I23" s="124">
        <v>606</v>
      </c>
      <c r="J23" s="124">
        <v>305</v>
      </c>
      <c r="K23" s="126">
        <f>((I23-J23)/I23)</f>
        <v>0.49669966996699672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77.48</v>
      </c>
      <c r="E24" s="11">
        <v>6.2</v>
      </c>
      <c r="F24" s="23">
        <v>1591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0.41582150101419879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1574</v>
      </c>
      <c r="G25" s="17"/>
      <c r="M25" s="130" t="s">
        <v>44</v>
      </c>
      <c r="N25" s="131"/>
      <c r="O25" s="40">
        <f>(J10-J11)/J10</f>
        <v>0.25636574074074076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0.45214007782101168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-1.9886363636363636E-2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91.32</v>
      </c>
      <c r="E28" s="36"/>
      <c r="F28" s="37"/>
      <c r="G28" s="49"/>
      <c r="H28" s="50" t="s">
        <v>22</v>
      </c>
      <c r="I28" s="36">
        <v>855</v>
      </c>
      <c r="J28" s="36">
        <v>786</v>
      </c>
      <c r="K28" s="37">
        <f>I28-J28</f>
        <v>69</v>
      </c>
      <c r="M28" s="141" t="s">
        <v>54</v>
      </c>
      <c r="N28" s="142"/>
      <c r="O28" s="51">
        <f>(J9-J13)/J9</f>
        <v>0.75726842461122379</v>
      </c>
      <c r="P28" s="2"/>
    </row>
    <row r="29" spans="1:16" ht="15.75" thickBot="1" x14ac:dyDescent="0.3">
      <c r="A29" s="2"/>
      <c r="B29" s="44"/>
      <c r="C29" s="48" t="s">
        <v>55</v>
      </c>
      <c r="D29" s="36">
        <v>72.849999999999994</v>
      </c>
      <c r="E29" s="36">
        <v>68.73</v>
      </c>
      <c r="F29" s="37">
        <v>94.35</v>
      </c>
      <c r="G29" s="52">
        <v>5.0999999999999996</v>
      </c>
      <c r="H29" s="29" t="s">
        <v>26</v>
      </c>
      <c r="I29" s="38">
        <v>391</v>
      </c>
      <c r="J29" s="38">
        <v>346</v>
      </c>
      <c r="K29" s="37">
        <f>I29-J29</f>
        <v>45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83.45</v>
      </c>
      <c r="E30" s="36">
        <v>61</v>
      </c>
      <c r="F30" s="37">
        <v>72.930000000000007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76.900000000000006</v>
      </c>
      <c r="E31" s="36">
        <v>50.64</v>
      </c>
      <c r="F31" s="37">
        <v>65.86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54.05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91.44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541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542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543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544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545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1712</v>
      </c>
      <c r="G64" s="12"/>
      <c r="H64" s="12"/>
      <c r="I64" s="12"/>
      <c r="J64" s="116">
        <f>AVERAGE(F64:I64)</f>
        <v>1712</v>
      </c>
      <c r="K64" s="117"/>
      <c r="M64" s="8">
        <v>2</v>
      </c>
      <c r="N64" s="114">
        <v>9.1999999999999993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697</v>
      </c>
      <c r="G65" s="12"/>
      <c r="H65" s="12"/>
      <c r="I65" s="12"/>
      <c r="J65" s="116">
        <f t="shared" ref="J65:J70" si="1">AVERAGE(F65:I65)</f>
        <v>697</v>
      </c>
      <c r="K65" s="117"/>
      <c r="M65" s="8">
        <v>3</v>
      </c>
      <c r="N65" s="114">
        <v>9.1</v>
      </c>
      <c r="O65" s="115"/>
      <c r="P65" s="2"/>
    </row>
    <row r="66" spans="1:16" ht="15" customHeight="1" x14ac:dyDescent="0.25">
      <c r="A66" s="2"/>
      <c r="C66" s="9" t="s">
        <v>13</v>
      </c>
      <c r="D66" s="11">
        <v>64.61</v>
      </c>
      <c r="E66" s="11">
        <v>5.7</v>
      </c>
      <c r="F66" s="11">
        <v>1592</v>
      </c>
      <c r="G66" s="11">
        <v>1597</v>
      </c>
      <c r="H66" s="11">
        <v>1577</v>
      </c>
      <c r="I66" s="11">
        <v>1474</v>
      </c>
      <c r="J66" s="116">
        <f t="shared" si="1"/>
        <v>1560</v>
      </c>
      <c r="K66" s="117"/>
      <c r="M66" s="8">
        <v>4</v>
      </c>
      <c r="N66" s="114">
        <v>8.6999999999999993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61.71</v>
      </c>
      <c r="E67" s="11">
        <v>8.1999999999999993</v>
      </c>
      <c r="F67" s="11">
        <v>981</v>
      </c>
      <c r="G67" s="11">
        <v>977</v>
      </c>
      <c r="H67" s="11">
        <v>1007</v>
      </c>
      <c r="I67" s="11">
        <v>998</v>
      </c>
      <c r="J67" s="116">
        <f t="shared" si="1"/>
        <v>990.75</v>
      </c>
      <c r="K67" s="117"/>
      <c r="M67" s="8">
        <v>5</v>
      </c>
      <c r="N67" s="114">
        <v>8.1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750</v>
      </c>
      <c r="G68" s="69">
        <v>741</v>
      </c>
      <c r="H68" s="69">
        <v>766</v>
      </c>
      <c r="I68" s="69">
        <v>771</v>
      </c>
      <c r="J68" s="116">
        <f t="shared" si="1"/>
        <v>757</v>
      </c>
      <c r="K68" s="117"/>
      <c r="M68" s="13">
        <v>6</v>
      </c>
      <c r="N68" s="118">
        <v>7.4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388</v>
      </c>
      <c r="G69" s="69">
        <v>409</v>
      </c>
      <c r="H69" s="69">
        <v>444</v>
      </c>
      <c r="I69" s="69">
        <v>449</v>
      </c>
      <c r="J69" s="116">
        <f t="shared" si="1"/>
        <v>422.5</v>
      </c>
      <c r="K69" s="117"/>
      <c r="P69" s="2"/>
    </row>
    <row r="70" spans="1:16" ht="15.75" thickBot="1" x14ac:dyDescent="0.3">
      <c r="A70" s="2"/>
      <c r="C70" s="15" t="s">
        <v>17</v>
      </c>
      <c r="D70" s="16">
        <v>61.42</v>
      </c>
      <c r="E70" s="16">
        <v>7</v>
      </c>
      <c r="F70" s="16">
        <v>379</v>
      </c>
      <c r="G70" s="16">
        <v>402</v>
      </c>
      <c r="H70" s="16">
        <v>455</v>
      </c>
      <c r="I70" s="16">
        <v>469</v>
      </c>
      <c r="J70" s="120">
        <f t="shared" si="1"/>
        <v>426.25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11.91</v>
      </c>
      <c r="E73" s="11">
        <v>6.2</v>
      </c>
      <c r="F73" s="23">
        <v>1095</v>
      </c>
      <c r="G73" s="17"/>
      <c r="H73" s="24" t="s">
        <v>22</v>
      </c>
      <c r="I73" s="132">
        <v>5.83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67.709999999999994</v>
      </c>
      <c r="E74" s="11"/>
      <c r="F74" s="23">
        <v>382</v>
      </c>
      <c r="G74" s="17"/>
      <c r="H74" s="28" t="s">
        <v>26</v>
      </c>
      <c r="I74" s="134">
        <v>5.38</v>
      </c>
      <c r="J74" s="134"/>
      <c r="K74" s="135"/>
      <c r="M74" s="29">
        <v>6.9</v>
      </c>
      <c r="N74" s="30">
        <v>124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63.64</v>
      </c>
      <c r="E76" s="11"/>
      <c r="F76" s="23">
        <v>355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70.069999999999993</v>
      </c>
      <c r="E77" s="11"/>
      <c r="F77" s="23">
        <v>361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5.4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74.489999999999995</v>
      </c>
      <c r="E78" s="11"/>
      <c r="F78" s="23">
        <v>1667</v>
      </c>
      <c r="G78" s="17"/>
      <c r="H78" s="122">
        <v>11</v>
      </c>
      <c r="I78" s="124">
        <v>924</v>
      </c>
      <c r="J78" s="124">
        <v>506</v>
      </c>
      <c r="K78" s="126">
        <f>((I78-J78)/I78)</f>
        <v>0.45238095238095238</v>
      </c>
      <c r="M78" s="13">
        <v>2</v>
      </c>
      <c r="N78" s="38">
        <v>5.0999999999999996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74.44</v>
      </c>
      <c r="E79" s="11">
        <v>6.5</v>
      </c>
      <c r="F79" s="23">
        <v>701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688</v>
      </c>
      <c r="G80" s="17"/>
      <c r="H80" s="122">
        <v>13</v>
      </c>
      <c r="I80" s="124">
        <v>722</v>
      </c>
      <c r="J80" s="124">
        <v>355</v>
      </c>
      <c r="K80" s="126">
        <f>((I80-J80)/I80)</f>
        <v>0.50831024930747926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77.81</v>
      </c>
      <c r="E81" s="11">
        <v>6.3</v>
      </c>
      <c r="F81" s="23">
        <v>1204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0.36490384615384613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1229</v>
      </c>
      <c r="G82" s="17"/>
      <c r="M82" s="130" t="s">
        <v>44</v>
      </c>
      <c r="N82" s="131"/>
      <c r="O82" s="40">
        <f>(J67-J68)/J67</f>
        <v>0.23593237446379006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0.4418758256274769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-8.8757396449704144E-3</v>
      </c>
      <c r="P84" s="2"/>
    </row>
    <row r="85" spans="1:16" ht="15.75" thickBot="1" x14ac:dyDescent="0.3">
      <c r="A85" s="2"/>
      <c r="B85" s="44"/>
      <c r="C85" s="48" t="s">
        <v>53</v>
      </c>
      <c r="D85" s="36">
        <v>90.75</v>
      </c>
      <c r="E85" s="36"/>
      <c r="F85" s="37"/>
      <c r="G85" s="49"/>
      <c r="H85" s="50" t="s">
        <v>22</v>
      </c>
      <c r="I85" s="36">
        <v>1122</v>
      </c>
      <c r="J85" s="36">
        <v>1020</v>
      </c>
      <c r="K85" s="37">
        <f>I85-J85</f>
        <v>102</v>
      </c>
      <c r="M85" s="141" t="s">
        <v>54</v>
      </c>
      <c r="N85" s="142"/>
      <c r="O85" s="51">
        <f>(J66-J70)/J66</f>
        <v>0.72676282051282048</v>
      </c>
      <c r="P85" s="2"/>
    </row>
    <row r="86" spans="1:16" ht="15.75" thickBot="1" x14ac:dyDescent="0.3">
      <c r="A86" s="2"/>
      <c r="B86" s="44"/>
      <c r="C86" s="48" t="s">
        <v>55</v>
      </c>
      <c r="D86" s="36">
        <v>73.25</v>
      </c>
      <c r="E86" s="36">
        <v>68.680000000000007</v>
      </c>
      <c r="F86" s="37">
        <v>93.77</v>
      </c>
      <c r="G86" s="52">
        <v>5.5</v>
      </c>
      <c r="H86" s="29" t="s">
        <v>26</v>
      </c>
      <c r="I86" s="38">
        <v>433</v>
      </c>
      <c r="J86" s="38">
        <v>410</v>
      </c>
      <c r="K86" s="37">
        <f>I86-J86</f>
        <v>23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80.150000000000006</v>
      </c>
      <c r="E87" s="36">
        <v>58.34</v>
      </c>
      <c r="F87" s="37">
        <v>72.790000000000006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76.650000000000006</v>
      </c>
      <c r="E88" s="36">
        <v>49.21</v>
      </c>
      <c r="F88" s="37">
        <v>64.209999999999994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57.23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91.11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546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549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550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551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548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547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20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20" x14ac:dyDescent="0.25">
      <c r="A114" s="2"/>
      <c r="P114" s="3"/>
    </row>
    <row r="115" spans="1:20" x14ac:dyDescent="0.25">
      <c r="A115" s="2" t="s">
        <v>65</v>
      </c>
      <c r="C115" s="4" t="s">
        <v>74</v>
      </c>
      <c r="D115" s="5"/>
      <c r="E115" s="5"/>
      <c r="P115" s="2"/>
    </row>
    <row r="116" spans="1:20" ht="15" customHeight="1" thickBot="1" x14ac:dyDescent="0.3">
      <c r="A116" s="2"/>
      <c r="P116" s="2"/>
    </row>
    <row r="117" spans="1:20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20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  <c r="T118" t="s">
        <v>65</v>
      </c>
    </row>
    <row r="119" spans="1:20" x14ac:dyDescent="0.25">
      <c r="A119" s="2"/>
      <c r="C119" s="9" t="s">
        <v>11</v>
      </c>
      <c r="D119" s="10"/>
      <c r="E119" s="10"/>
      <c r="F119" s="11">
        <v>1782</v>
      </c>
      <c r="G119" s="12"/>
      <c r="H119" s="12"/>
      <c r="I119" s="12"/>
      <c r="J119" s="116">
        <f>AVERAGE(F119:I119)</f>
        <v>1782</v>
      </c>
      <c r="K119" s="117"/>
      <c r="M119" s="8">
        <v>2</v>
      </c>
      <c r="N119" s="114">
        <v>9.6999999999999993</v>
      </c>
      <c r="O119" s="115"/>
      <c r="P119" s="2"/>
    </row>
    <row r="120" spans="1:20" x14ac:dyDescent="0.25">
      <c r="A120" s="2"/>
      <c r="C120" s="9" t="s">
        <v>12</v>
      </c>
      <c r="D120" s="10"/>
      <c r="E120" s="10"/>
      <c r="F120" s="11">
        <v>658</v>
      </c>
      <c r="G120" s="12"/>
      <c r="H120" s="12"/>
      <c r="I120" s="12"/>
      <c r="J120" s="116">
        <f t="shared" ref="J120:J125" si="2">AVERAGE(F120:I120)</f>
        <v>658</v>
      </c>
      <c r="K120" s="117"/>
      <c r="M120" s="8">
        <v>3</v>
      </c>
      <c r="N120" s="114">
        <v>9.3000000000000007</v>
      </c>
      <c r="O120" s="115"/>
      <c r="P120" s="2"/>
    </row>
    <row r="121" spans="1:20" x14ac:dyDescent="0.25">
      <c r="A121" s="2"/>
      <c r="C121" s="9" t="s">
        <v>13</v>
      </c>
      <c r="D121" s="11">
        <v>61.72</v>
      </c>
      <c r="E121" s="11">
        <v>5.6</v>
      </c>
      <c r="F121" s="11">
        <v>1579</v>
      </c>
      <c r="G121" s="11">
        <v>1447</v>
      </c>
      <c r="H121" s="11">
        <v>1483</v>
      </c>
      <c r="I121" s="11">
        <v>1463</v>
      </c>
      <c r="J121" s="116">
        <f t="shared" si="2"/>
        <v>1493</v>
      </c>
      <c r="K121" s="117"/>
      <c r="M121" s="8">
        <v>4</v>
      </c>
      <c r="N121" s="114">
        <v>9</v>
      </c>
      <c r="O121" s="115"/>
      <c r="P121" s="2"/>
    </row>
    <row r="122" spans="1:20" x14ac:dyDescent="0.25">
      <c r="A122" s="2"/>
      <c r="C122" s="9" t="s">
        <v>14</v>
      </c>
      <c r="D122" s="11">
        <v>61.97</v>
      </c>
      <c r="E122" s="11">
        <v>8.4</v>
      </c>
      <c r="F122" s="11">
        <v>1154</v>
      </c>
      <c r="G122" s="11">
        <v>1118</v>
      </c>
      <c r="H122" s="11">
        <v>1132</v>
      </c>
      <c r="I122" s="11">
        <v>1075</v>
      </c>
      <c r="J122" s="116">
        <f t="shared" si="2"/>
        <v>1119.75</v>
      </c>
      <c r="K122" s="117"/>
      <c r="M122" s="8">
        <v>5</v>
      </c>
      <c r="N122" s="114">
        <v>8.5</v>
      </c>
      <c r="O122" s="115"/>
      <c r="P122" s="2"/>
    </row>
    <row r="123" spans="1:20" ht="15.75" thickBot="1" x14ac:dyDescent="0.3">
      <c r="A123" s="2"/>
      <c r="C123" s="9" t="s">
        <v>15</v>
      </c>
      <c r="D123" s="11"/>
      <c r="E123" s="11"/>
      <c r="F123" s="11">
        <v>985</v>
      </c>
      <c r="G123" s="69">
        <v>972</v>
      </c>
      <c r="H123" s="69">
        <v>825</v>
      </c>
      <c r="I123" s="69">
        <v>764</v>
      </c>
      <c r="J123" s="116">
        <f t="shared" si="2"/>
        <v>886.5</v>
      </c>
      <c r="K123" s="117"/>
      <c r="M123" s="13">
        <v>6</v>
      </c>
      <c r="N123" s="118">
        <v>7.3</v>
      </c>
      <c r="O123" s="119"/>
      <c r="P123" s="2"/>
    </row>
    <row r="124" spans="1:20" x14ac:dyDescent="0.25">
      <c r="A124" s="2"/>
      <c r="C124" s="9" t="s">
        <v>16</v>
      </c>
      <c r="D124" s="11"/>
      <c r="E124" s="11"/>
      <c r="F124" s="11">
        <v>557</v>
      </c>
      <c r="G124" s="69">
        <v>605</v>
      </c>
      <c r="H124" s="69">
        <v>568</v>
      </c>
      <c r="I124" s="69">
        <v>519</v>
      </c>
      <c r="J124" s="116">
        <f t="shared" si="2"/>
        <v>562.25</v>
      </c>
      <c r="K124" s="117"/>
      <c r="P124" s="2"/>
    </row>
    <row r="125" spans="1:20" ht="15.75" thickBot="1" x14ac:dyDescent="0.3">
      <c r="A125" s="2"/>
      <c r="C125" s="15" t="s">
        <v>17</v>
      </c>
      <c r="D125" s="16">
        <v>61.29</v>
      </c>
      <c r="E125" s="16">
        <v>7.1</v>
      </c>
      <c r="F125" s="16">
        <v>553</v>
      </c>
      <c r="G125" s="16">
        <v>599</v>
      </c>
      <c r="H125" s="16">
        <v>571</v>
      </c>
      <c r="I125" s="16">
        <v>527</v>
      </c>
      <c r="J125" s="120">
        <f t="shared" si="2"/>
        <v>562.5</v>
      </c>
      <c r="K125" s="121"/>
      <c r="P125" s="2"/>
    </row>
    <row r="126" spans="1:20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20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20" x14ac:dyDescent="0.25">
      <c r="A128" s="2"/>
      <c r="C128" s="22" t="s">
        <v>21</v>
      </c>
      <c r="D128" s="11">
        <v>9.01</v>
      </c>
      <c r="E128" s="11">
        <v>6</v>
      </c>
      <c r="F128" s="23">
        <v>963</v>
      </c>
      <c r="G128" s="17"/>
      <c r="H128" s="24" t="s">
        <v>22</v>
      </c>
      <c r="I128" s="132">
        <v>6.61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66.75</v>
      </c>
      <c r="E129" s="11"/>
      <c r="F129" s="23">
        <v>526</v>
      </c>
      <c r="G129" s="17"/>
      <c r="H129" s="28" t="s">
        <v>26</v>
      </c>
      <c r="I129" s="134">
        <v>5.92</v>
      </c>
      <c r="J129" s="134"/>
      <c r="K129" s="135"/>
      <c r="M129" s="29">
        <v>7</v>
      </c>
      <c r="N129" s="30">
        <v>125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62.32</v>
      </c>
      <c r="E131" s="11"/>
      <c r="F131" s="23">
        <v>533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64.900000000000006</v>
      </c>
      <c r="E132" s="11"/>
      <c r="F132" s="23">
        <v>541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5.2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76.41</v>
      </c>
      <c r="E133" s="11"/>
      <c r="F133" s="23">
        <v>1659</v>
      </c>
      <c r="G133" s="17"/>
      <c r="H133" s="122">
        <v>10</v>
      </c>
      <c r="I133" s="124">
        <v>1157</v>
      </c>
      <c r="J133" s="124">
        <v>851</v>
      </c>
      <c r="K133" s="126">
        <f>((I133-J133)/I133)</f>
        <v>0.26447709593777008</v>
      </c>
      <c r="M133" s="13">
        <v>2</v>
      </c>
      <c r="N133" s="38">
        <v>5.3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73.67</v>
      </c>
      <c r="E134" s="11">
        <v>6.6</v>
      </c>
      <c r="F134" s="23">
        <v>862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893</v>
      </c>
      <c r="G135" s="17"/>
      <c r="H135" s="122">
        <v>6</v>
      </c>
      <c r="I135" s="124">
        <v>1010</v>
      </c>
      <c r="J135" s="124">
        <v>412</v>
      </c>
      <c r="K135" s="126">
        <f>((I135-J135)/I135)</f>
        <v>0.59207920792079205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75.16</v>
      </c>
      <c r="E136" s="11">
        <v>6.2</v>
      </c>
      <c r="F136" s="23">
        <v>1112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0.25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1174</v>
      </c>
      <c r="G137" s="17"/>
      <c r="M137" s="130" t="s">
        <v>44</v>
      </c>
      <c r="N137" s="131"/>
      <c r="O137" s="40">
        <f>(J122-J123)/J122</f>
        <v>0.20830542531815138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0.36576424139875918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-4.4464206313917296E-4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22</v>
      </c>
      <c r="I140" s="36">
        <v>577</v>
      </c>
      <c r="J140" s="36">
        <v>502</v>
      </c>
      <c r="K140" s="37">
        <f>I140-J140</f>
        <v>75</v>
      </c>
      <c r="M140" s="141" t="s">
        <v>54</v>
      </c>
      <c r="N140" s="142"/>
      <c r="O140" s="51">
        <f>(J121-J125)/J121</f>
        <v>0.6232417950435365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68.95</v>
      </c>
      <c r="F141" s="37">
        <v>94.26</v>
      </c>
      <c r="G141" s="52">
        <v>5.4</v>
      </c>
      <c r="H141" s="29" t="s">
        <v>26</v>
      </c>
      <c r="I141" s="38">
        <v>362</v>
      </c>
      <c r="J141" s="38">
        <v>340</v>
      </c>
      <c r="K141" s="37">
        <f>I141-J141</f>
        <v>22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78.849999999999994</v>
      </c>
      <c r="E142" s="36">
        <v>58.63</v>
      </c>
      <c r="F142" s="37">
        <v>74.36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77.5</v>
      </c>
      <c r="E143" s="36">
        <v>50.93</v>
      </c>
      <c r="F143" s="37">
        <v>65.72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55.35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91.75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552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553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554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555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556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180C-33A6-4CF3-A745-62F3999881D5}">
  <sheetPr codeName="Sheet18"/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1152</v>
      </c>
    </row>
    <row r="7" spans="1:19" x14ac:dyDescent="0.25">
      <c r="A7" s="2"/>
      <c r="C7" s="9" t="s">
        <v>11</v>
      </c>
      <c r="D7" s="10"/>
      <c r="E7" s="10"/>
      <c r="F7" s="11">
        <v>1280</v>
      </c>
      <c r="G7" s="12"/>
      <c r="H7" s="12"/>
      <c r="I7" s="12"/>
      <c r="J7" s="116">
        <f>AVERAGE(F7:I7)</f>
        <v>1280</v>
      </c>
      <c r="K7" s="117"/>
      <c r="M7" s="8">
        <v>2</v>
      </c>
      <c r="N7" s="114">
        <v>8.6999999999999993</v>
      </c>
      <c r="O7" s="115"/>
      <c r="P7" s="2"/>
      <c r="R7" s="60" t="s">
        <v>22</v>
      </c>
      <c r="S7" s="84">
        <f>AVERAGE(J10,J67,J122)</f>
        <v>521.5</v>
      </c>
    </row>
    <row r="8" spans="1:19" x14ac:dyDescent="0.25">
      <c r="A8" s="2"/>
      <c r="C8" s="9" t="s">
        <v>12</v>
      </c>
      <c r="D8" s="10"/>
      <c r="E8" s="10"/>
      <c r="F8" s="11">
        <v>545</v>
      </c>
      <c r="G8" s="12"/>
      <c r="H8" s="12"/>
      <c r="I8" s="12"/>
      <c r="J8" s="116">
        <f t="shared" ref="J8:J13" si="0">AVERAGE(F8:I8)</f>
        <v>545</v>
      </c>
      <c r="K8" s="117"/>
      <c r="M8" s="8">
        <v>3</v>
      </c>
      <c r="N8" s="114">
        <v>7.6</v>
      </c>
      <c r="O8" s="115"/>
      <c r="P8" s="2"/>
      <c r="R8" s="60" t="s">
        <v>26</v>
      </c>
      <c r="S8" s="85">
        <f>AVERAGE(J13,J70,J125)</f>
        <v>192.33333333333334</v>
      </c>
    </row>
    <row r="9" spans="1:19" x14ac:dyDescent="0.25">
      <c r="A9" s="2"/>
      <c r="C9" s="9" t="s">
        <v>13</v>
      </c>
      <c r="D9" s="11">
        <v>63.01</v>
      </c>
      <c r="E9" s="11">
        <v>8.3000000000000007</v>
      </c>
      <c r="F9" s="11">
        <v>1082</v>
      </c>
      <c r="G9" s="11">
        <v>1060</v>
      </c>
      <c r="H9" s="11">
        <v>1091</v>
      </c>
      <c r="I9" s="11">
        <v>1110</v>
      </c>
      <c r="J9" s="116">
        <f t="shared" si="0"/>
        <v>1085.75</v>
      </c>
      <c r="K9" s="117"/>
      <c r="M9" s="8">
        <v>4</v>
      </c>
      <c r="N9" s="114">
        <v>7.1</v>
      </c>
      <c r="O9" s="115"/>
      <c r="P9" s="2"/>
      <c r="R9" s="86" t="s">
        <v>591</v>
      </c>
      <c r="S9" s="87">
        <f>S6-S8</f>
        <v>959.66666666666663</v>
      </c>
    </row>
    <row r="10" spans="1:19" x14ac:dyDescent="0.25">
      <c r="A10" s="2"/>
      <c r="C10" s="9" t="s">
        <v>14</v>
      </c>
      <c r="D10" s="11">
        <v>58.99</v>
      </c>
      <c r="E10" s="11">
        <v>7.1</v>
      </c>
      <c r="F10" s="11">
        <v>445</v>
      </c>
      <c r="G10" s="11">
        <v>470</v>
      </c>
      <c r="H10" s="11">
        <v>459</v>
      </c>
      <c r="I10" s="11">
        <v>484</v>
      </c>
      <c r="J10" s="116">
        <f t="shared" si="0"/>
        <v>464.5</v>
      </c>
      <c r="K10" s="117"/>
      <c r="M10" s="8">
        <v>5</v>
      </c>
      <c r="N10" s="114">
        <v>8</v>
      </c>
      <c r="O10" s="115"/>
      <c r="P10" s="2"/>
      <c r="R10" s="86" t="s">
        <v>592</v>
      </c>
      <c r="S10" s="88">
        <f>S7-S8</f>
        <v>329.16666666666663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258</v>
      </c>
      <c r="G11" s="69">
        <v>275</v>
      </c>
      <c r="H11" s="69">
        <v>289</v>
      </c>
      <c r="I11" s="69">
        <v>302</v>
      </c>
      <c r="J11" s="116">
        <f t="shared" si="0"/>
        <v>281</v>
      </c>
      <c r="K11" s="117"/>
      <c r="M11" s="13">
        <v>6</v>
      </c>
      <c r="N11" s="118">
        <v>7.1</v>
      </c>
      <c r="O11" s="119"/>
      <c r="P11" s="2"/>
      <c r="R11" s="89" t="s">
        <v>593</v>
      </c>
      <c r="S11" s="90">
        <f>S9/S6</f>
        <v>0.8330439814814814</v>
      </c>
    </row>
    <row r="12" spans="1:19" x14ac:dyDescent="0.25">
      <c r="A12" s="2"/>
      <c r="C12" s="9" t="s">
        <v>16</v>
      </c>
      <c r="D12" s="11"/>
      <c r="E12" s="11"/>
      <c r="F12" s="11">
        <v>185</v>
      </c>
      <c r="G12" s="69">
        <v>183</v>
      </c>
      <c r="H12" s="69">
        <v>181</v>
      </c>
      <c r="I12" s="69">
        <v>184</v>
      </c>
      <c r="J12" s="116">
        <f t="shared" si="0"/>
        <v>183.25</v>
      </c>
      <c r="K12" s="117"/>
      <c r="P12" s="2"/>
      <c r="R12" s="89" t="s">
        <v>594</v>
      </c>
      <c r="S12" s="91">
        <f>S10/S7</f>
        <v>0.63119207414509426</v>
      </c>
    </row>
    <row r="13" spans="1:19" ht="15.75" thickBot="1" x14ac:dyDescent="0.3">
      <c r="A13" s="2"/>
      <c r="C13" s="15" t="s">
        <v>17</v>
      </c>
      <c r="D13" s="16">
        <v>60.32</v>
      </c>
      <c r="E13" s="16">
        <v>7.3</v>
      </c>
      <c r="F13" s="16">
        <v>189</v>
      </c>
      <c r="G13" s="16">
        <v>187</v>
      </c>
      <c r="H13" s="16">
        <v>185</v>
      </c>
      <c r="I13" s="16">
        <v>188</v>
      </c>
      <c r="J13" s="120">
        <f t="shared" si="0"/>
        <v>187.25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15.51</v>
      </c>
      <c r="E16" s="11">
        <v>10</v>
      </c>
      <c r="F16" s="23">
        <v>920</v>
      </c>
      <c r="G16" s="17"/>
      <c r="H16" s="24" t="s">
        <v>22</v>
      </c>
      <c r="I16" s="132">
        <v>5.05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66.36</v>
      </c>
      <c r="E17" s="11"/>
      <c r="F17" s="23">
        <v>179</v>
      </c>
      <c r="G17" s="17"/>
      <c r="H17" s="28" t="s">
        <v>26</v>
      </c>
      <c r="I17" s="134">
        <v>4.71</v>
      </c>
      <c r="J17" s="134"/>
      <c r="K17" s="135"/>
      <c r="M17" s="29">
        <v>6.8</v>
      </c>
      <c r="N17" s="30">
        <v>144</v>
      </c>
      <c r="O17" s="31">
        <v>0.02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67.150000000000006</v>
      </c>
      <c r="E19" s="11"/>
      <c r="F19" s="23">
        <v>175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71.900000000000006</v>
      </c>
      <c r="E20" s="11"/>
      <c r="F20" s="23">
        <v>174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74.150000000000006</v>
      </c>
      <c r="E21" s="11"/>
      <c r="F21" s="23">
        <v>1920</v>
      </c>
      <c r="G21" s="17"/>
      <c r="H21" s="122">
        <v>11</v>
      </c>
      <c r="I21" s="124">
        <v>441</v>
      </c>
      <c r="J21" s="124">
        <v>238</v>
      </c>
      <c r="K21" s="126">
        <f>((I21-J21)/I21)</f>
        <v>0.46031746031746029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75.37</v>
      </c>
      <c r="E22" s="11">
        <v>6.9</v>
      </c>
      <c r="F22" s="23">
        <v>460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447</v>
      </c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76.78</v>
      </c>
      <c r="E24" s="11">
        <v>6.6</v>
      </c>
      <c r="F24" s="23">
        <v>835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0.57218512548929312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822</v>
      </c>
      <c r="G25" s="17"/>
      <c r="M25" s="130" t="s">
        <v>44</v>
      </c>
      <c r="N25" s="131"/>
      <c r="O25" s="40">
        <f>(J10-J11)/J10</f>
        <v>0.39504843918191601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0.34786476868327404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-2.1828103683492497E-2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</v>
      </c>
      <c r="E28" s="36"/>
      <c r="F28" s="37"/>
      <c r="G28" s="49"/>
      <c r="H28" s="50" t="s">
        <v>120</v>
      </c>
      <c r="I28" s="36">
        <v>297</v>
      </c>
      <c r="J28" s="36">
        <v>213</v>
      </c>
      <c r="K28" s="37">
        <f>I28-J28</f>
        <v>84</v>
      </c>
      <c r="M28" s="141" t="s">
        <v>54</v>
      </c>
      <c r="N28" s="142"/>
      <c r="O28" s="51">
        <f>(J9-J13)/J9</f>
        <v>0.82753856781026935</v>
      </c>
      <c r="P28" s="2"/>
    </row>
    <row r="29" spans="1:16" ht="15.75" thickBot="1" x14ac:dyDescent="0.3">
      <c r="A29" s="2"/>
      <c r="B29" s="44"/>
      <c r="C29" s="48" t="s">
        <v>55</v>
      </c>
      <c r="D29" s="36">
        <v>72.7</v>
      </c>
      <c r="E29" s="36">
        <v>68.59</v>
      </c>
      <c r="F29" s="37">
        <v>94.35</v>
      </c>
      <c r="G29" s="52">
        <v>5.2</v>
      </c>
      <c r="H29" s="29" t="s">
        <v>26</v>
      </c>
      <c r="I29" s="38">
        <v>197</v>
      </c>
      <c r="J29" s="38">
        <v>128</v>
      </c>
      <c r="K29" s="37">
        <f>I29-J29</f>
        <v>69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78.150000000000006</v>
      </c>
      <c r="E30" s="36">
        <v>63.07</v>
      </c>
      <c r="F30" s="37">
        <v>80.7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76.3</v>
      </c>
      <c r="E31" s="36">
        <v>53.02</v>
      </c>
      <c r="F31" s="37">
        <v>69.489999999999995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52.85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121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122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123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124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125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126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127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1245</v>
      </c>
      <c r="G64" s="12"/>
      <c r="H64" s="12"/>
      <c r="I64" s="12"/>
      <c r="J64" s="116">
        <f>AVERAGE(F64:I64)</f>
        <v>1245</v>
      </c>
      <c r="K64" s="117"/>
      <c r="M64" s="8">
        <v>2</v>
      </c>
      <c r="N64" s="114">
        <v>8.6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532</v>
      </c>
      <c r="G65" s="12"/>
      <c r="H65" s="12"/>
      <c r="I65" s="12"/>
      <c r="J65" s="116">
        <f t="shared" ref="J65:J70" si="1">AVERAGE(F65:I65)</f>
        <v>532</v>
      </c>
      <c r="K65" s="117"/>
      <c r="M65" s="8">
        <v>3</v>
      </c>
      <c r="N65" s="114">
        <v>7.6</v>
      </c>
      <c r="O65" s="115"/>
      <c r="P65" s="2"/>
    </row>
    <row r="66" spans="1:16" ht="15" customHeight="1" x14ac:dyDescent="0.25">
      <c r="A66" s="2"/>
      <c r="C66" s="9" t="s">
        <v>13</v>
      </c>
      <c r="D66" s="11">
        <v>68.239999999999995</v>
      </c>
      <c r="E66" s="11">
        <v>8.1999999999999993</v>
      </c>
      <c r="F66" s="11">
        <v>1057</v>
      </c>
      <c r="G66" s="11">
        <v>1232</v>
      </c>
      <c r="H66" s="11">
        <v>986</v>
      </c>
      <c r="I66" s="11">
        <v>1301</v>
      </c>
      <c r="J66" s="116">
        <f t="shared" si="1"/>
        <v>1144</v>
      </c>
      <c r="K66" s="117"/>
      <c r="M66" s="8">
        <v>4</v>
      </c>
      <c r="N66" s="114">
        <v>7.1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61.28</v>
      </c>
      <c r="E67" s="11">
        <v>7.2</v>
      </c>
      <c r="F67" s="11">
        <v>586</v>
      </c>
      <c r="G67" s="11">
        <v>563</v>
      </c>
      <c r="H67" s="11">
        <v>533</v>
      </c>
      <c r="I67" s="11">
        <v>542</v>
      </c>
      <c r="J67" s="116">
        <f t="shared" si="1"/>
        <v>556</v>
      </c>
      <c r="K67" s="117"/>
      <c r="M67" s="8">
        <v>5</v>
      </c>
      <c r="N67" s="114">
        <v>8.1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388</v>
      </c>
      <c r="G68" s="69">
        <v>394</v>
      </c>
      <c r="H68" s="69">
        <v>398</v>
      </c>
      <c r="I68" s="69">
        <v>281</v>
      </c>
      <c r="J68" s="116">
        <f t="shared" si="1"/>
        <v>365.25</v>
      </c>
      <c r="K68" s="117"/>
      <c r="M68" s="13">
        <v>6</v>
      </c>
      <c r="N68" s="118">
        <v>7.3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180</v>
      </c>
      <c r="G69" s="69">
        <v>188</v>
      </c>
      <c r="H69" s="69">
        <v>194</v>
      </c>
      <c r="I69" s="69">
        <v>191</v>
      </c>
      <c r="J69" s="116">
        <f t="shared" si="1"/>
        <v>188.25</v>
      </c>
      <c r="K69" s="117"/>
      <c r="P69" s="2"/>
    </row>
    <row r="70" spans="1:16" ht="15.75" thickBot="1" x14ac:dyDescent="0.3">
      <c r="A70" s="2"/>
      <c r="C70" s="15" t="s">
        <v>17</v>
      </c>
      <c r="D70" s="16">
        <v>61.14</v>
      </c>
      <c r="E70" s="16">
        <v>7.2</v>
      </c>
      <c r="F70" s="16">
        <v>168</v>
      </c>
      <c r="G70" s="16">
        <v>178</v>
      </c>
      <c r="H70" s="16">
        <v>188</v>
      </c>
      <c r="I70" s="16">
        <v>186</v>
      </c>
      <c r="J70" s="120">
        <f t="shared" si="1"/>
        <v>180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8.11</v>
      </c>
      <c r="E73" s="11">
        <v>10.5</v>
      </c>
      <c r="F73" s="23">
        <v>1016</v>
      </c>
      <c r="G73" s="17"/>
      <c r="H73" s="24" t="s">
        <v>22</v>
      </c>
      <c r="I73" s="132">
        <v>5.42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67.209999999999994</v>
      </c>
      <c r="E74" s="11"/>
      <c r="F74" s="23">
        <v>178</v>
      </c>
      <c r="G74" s="17"/>
      <c r="H74" s="28" t="s">
        <v>26</v>
      </c>
      <c r="I74" s="134">
        <v>4.8899999999999997</v>
      </c>
      <c r="J74" s="134"/>
      <c r="K74" s="135"/>
      <c r="M74" s="29">
        <v>6.7</v>
      </c>
      <c r="N74" s="30">
        <v>75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66.52</v>
      </c>
      <c r="E76" s="11"/>
      <c r="F76" s="23">
        <v>175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73.44</v>
      </c>
      <c r="E77" s="11"/>
      <c r="F77" s="23">
        <v>172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73.53</v>
      </c>
      <c r="E78" s="11"/>
      <c r="F78" s="23">
        <v>1788</v>
      </c>
      <c r="G78" s="17"/>
      <c r="H78" s="122">
        <v>14</v>
      </c>
      <c r="I78" s="124">
        <v>381</v>
      </c>
      <c r="J78" s="124">
        <v>91</v>
      </c>
      <c r="K78" s="126">
        <f>((I78-J78)/I78)</f>
        <v>0.76115485564304464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75.64</v>
      </c>
      <c r="E79" s="11">
        <v>6.7</v>
      </c>
      <c r="F79" s="23">
        <v>448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441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77.319999999999993</v>
      </c>
      <c r="E81" s="11">
        <v>6.5</v>
      </c>
      <c r="F81" s="23">
        <v>845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0.51398601398601396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832</v>
      </c>
      <c r="G82" s="17"/>
      <c r="M82" s="130" t="s">
        <v>44</v>
      </c>
      <c r="N82" s="131"/>
      <c r="O82" s="40">
        <f>(J67-J68)/J67</f>
        <v>0.3430755395683453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0.48459958932238195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4.3824701195219126E-2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91.55</v>
      </c>
      <c r="E85" s="36"/>
      <c r="F85" s="37"/>
      <c r="G85" s="49"/>
      <c r="H85" s="50" t="s">
        <v>104</v>
      </c>
      <c r="I85" s="36">
        <v>596</v>
      </c>
      <c r="J85" s="36">
        <v>552</v>
      </c>
      <c r="K85" s="37">
        <f>I85-J85</f>
        <v>44</v>
      </c>
      <c r="M85" s="141" t="s">
        <v>54</v>
      </c>
      <c r="N85" s="142"/>
      <c r="O85" s="51">
        <f>(J66-J70)/J66</f>
        <v>0.84265734265734271</v>
      </c>
      <c r="P85" s="2"/>
    </row>
    <row r="86" spans="1:16" ht="15.75" thickBot="1" x14ac:dyDescent="0.3">
      <c r="A86" s="2"/>
      <c r="B86" s="44"/>
      <c r="C86" s="48" t="s">
        <v>55</v>
      </c>
      <c r="D86" s="36">
        <v>72.25</v>
      </c>
      <c r="E86" s="36">
        <v>68.45</v>
      </c>
      <c r="F86" s="37">
        <v>94.75</v>
      </c>
      <c r="G86" s="52">
        <v>5.0999999999999996</v>
      </c>
      <c r="H86" s="29" t="s">
        <v>105</v>
      </c>
      <c r="I86" s="38">
        <v>177</v>
      </c>
      <c r="J86" s="38">
        <v>148</v>
      </c>
      <c r="K86" s="37">
        <f>I86-J86</f>
        <v>29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79.349999999999994</v>
      </c>
      <c r="E87" s="36">
        <v>63.94</v>
      </c>
      <c r="F87" s="37">
        <v>80.59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76.400000000000006</v>
      </c>
      <c r="E88" s="36">
        <v>52.92</v>
      </c>
      <c r="F88" s="37">
        <v>69.27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54.08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91.37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128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129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130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131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132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 t="s">
        <v>133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1426</v>
      </c>
      <c r="G119" s="12"/>
      <c r="H119" s="12"/>
      <c r="I119" s="12"/>
      <c r="J119" s="116">
        <f>AVERAGE(F119:I119)</f>
        <v>1426</v>
      </c>
      <c r="K119" s="117"/>
      <c r="M119" s="8">
        <v>2</v>
      </c>
      <c r="N119" s="114">
        <v>8.6999999999999993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551</v>
      </c>
      <c r="G120" s="12"/>
      <c r="H120" s="12"/>
      <c r="I120" s="12"/>
      <c r="J120" s="116">
        <f t="shared" ref="J120:J125" si="2">AVERAGE(F120:I120)</f>
        <v>551</v>
      </c>
      <c r="K120" s="117"/>
      <c r="M120" s="8">
        <v>3</v>
      </c>
      <c r="N120" s="114">
        <v>9.1</v>
      </c>
      <c r="O120" s="115"/>
      <c r="P120" s="2"/>
    </row>
    <row r="121" spans="1:16" x14ac:dyDescent="0.25">
      <c r="A121" s="2"/>
      <c r="C121" s="9" t="s">
        <v>13</v>
      </c>
      <c r="D121" s="11">
        <v>65.78</v>
      </c>
      <c r="E121" s="11">
        <v>7.9</v>
      </c>
      <c r="F121" s="11">
        <v>1270</v>
      </c>
      <c r="G121" s="11">
        <v>1208</v>
      </c>
      <c r="H121" s="11">
        <v>1222</v>
      </c>
      <c r="I121" s="11">
        <v>1205</v>
      </c>
      <c r="J121" s="116">
        <f t="shared" si="2"/>
        <v>1226.25</v>
      </c>
      <c r="K121" s="117"/>
      <c r="M121" s="8">
        <v>4</v>
      </c>
      <c r="N121" s="114">
        <v>7.3</v>
      </c>
      <c r="O121" s="115"/>
      <c r="P121" s="2"/>
    </row>
    <row r="122" spans="1:16" x14ac:dyDescent="0.25">
      <c r="A122" s="2"/>
      <c r="C122" s="9" t="s">
        <v>14</v>
      </c>
      <c r="D122" s="11">
        <v>61.96</v>
      </c>
      <c r="E122" s="11">
        <v>7.4</v>
      </c>
      <c r="F122" s="11">
        <v>556</v>
      </c>
      <c r="G122" s="11">
        <v>536</v>
      </c>
      <c r="H122" s="11">
        <v>507</v>
      </c>
      <c r="I122" s="11">
        <v>577</v>
      </c>
      <c r="J122" s="116">
        <f t="shared" si="2"/>
        <v>544</v>
      </c>
      <c r="K122" s="117"/>
      <c r="M122" s="8">
        <v>5</v>
      </c>
      <c r="N122" s="114">
        <v>7.8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376</v>
      </c>
      <c r="G123" s="69">
        <v>359</v>
      </c>
      <c r="H123" s="69">
        <v>344</v>
      </c>
      <c r="I123" s="69">
        <v>379</v>
      </c>
      <c r="J123" s="116">
        <f t="shared" si="2"/>
        <v>364.5</v>
      </c>
      <c r="K123" s="117"/>
      <c r="M123" s="13">
        <v>6</v>
      </c>
      <c r="N123" s="118">
        <v>7.6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205</v>
      </c>
      <c r="G124" s="69">
        <v>203</v>
      </c>
      <c r="H124" s="69">
        <v>222</v>
      </c>
      <c r="I124" s="69">
        <v>223</v>
      </c>
      <c r="J124" s="116">
        <f t="shared" si="2"/>
        <v>213.25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62.75</v>
      </c>
      <c r="E125" s="16">
        <v>7.1</v>
      </c>
      <c r="F125" s="16">
        <v>196</v>
      </c>
      <c r="G125" s="16">
        <v>204</v>
      </c>
      <c r="H125" s="16">
        <v>219</v>
      </c>
      <c r="I125" s="16">
        <v>220</v>
      </c>
      <c r="J125" s="120">
        <f t="shared" si="2"/>
        <v>209.75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11.51</v>
      </c>
      <c r="E128" s="11">
        <v>10.6</v>
      </c>
      <c r="F128" s="23">
        <v>1172</v>
      </c>
      <c r="G128" s="17"/>
      <c r="H128" s="24" t="s">
        <v>22</v>
      </c>
      <c r="I128" s="132">
        <v>5.82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68.489999999999995</v>
      </c>
      <c r="E129" s="11"/>
      <c r="F129" s="23">
        <v>207</v>
      </c>
      <c r="G129" s="17"/>
      <c r="H129" s="28" t="s">
        <v>26</v>
      </c>
      <c r="I129" s="134">
        <v>5.49</v>
      </c>
      <c r="J129" s="134"/>
      <c r="K129" s="135"/>
      <c r="M129" s="29">
        <v>7</v>
      </c>
      <c r="N129" s="30">
        <v>85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63.51</v>
      </c>
      <c r="E131" s="11"/>
      <c r="F131" s="23">
        <v>202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74.41</v>
      </c>
      <c r="E132" s="11"/>
      <c r="F132" s="23">
        <v>200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79.8</v>
      </c>
      <c r="E133" s="11"/>
      <c r="F133" s="23">
        <v>1795</v>
      </c>
      <c r="G133" s="17"/>
      <c r="H133" s="122">
        <v>2</v>
      </c>
      <c r="I133" s="124">
        <v>584</v>
      </c>
      <c r="J133" s="124">
        <v>489</v>
      </c>
      <c r="K133" s="126">
        <f>((I133-J133)/I133)</f>
        <v>0.16267123287671234</v>
      </c>
      <c r="M133" s="13">
        <v>2</v>
      </c>
      <c r="N133" s="38">
        <v>5.6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76.53</v>
      </c>
      <c r="E134" s="11">
        <v>6.9</v>
      </c>
      <c r="F134" s="23">
        <v>478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502</v>
      </c>
      <c r="G135" s="17"/>
      <c r="H135" s="122">
        <v>5</v>
      </c>
      <c r="I135" s="124">
        <v>379</v>
      </c>
      <c r="J135" s="124">
        <v>261</v>
      </c>
      <c r="K135" s="126">
        <f>((I135-J135)/I135)</f>
        <v>0.31134564643799473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77.78</v>
      </c>
      <c r="E136" s="11">
        <v>6.4</v>
      </c>
      <c r="F136" s="23">
        <v>902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0.55637104994903164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984</v>
      </c>
      <c r="G137" s="17"/>
      <c r="M137" s="130" t="s">
        <v>44</v>
      </c>
      <c r="N137" s="131"/>
      <c r="O137" s="40">
        <f>(J122-J123)/J122</f>
        <v>0.32996323529411764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0.41495198902606312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1.6412661195779603E-2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91.75</v>
      </c>
      <c r="E140" s="36"/>
      <c r="F140" s="37"/>
      <c r="G140" s="49"/>
      <c r="H140" s="50" t="s">
        <v>22</v>
      </c>
      <c r="I140" s="36">
        <v>369</v>
      </c>
      <c r="J140" s="36">
        <v>307</v>
      </c>
      <c r="K140" s="37">
        <f>I140-J140</f>
        <v>62</v>
      </c>
      <c r="M140" s="141" t="s">
        <v>54</v>
      </c>
      <c r="N140" s="142"/>
      <c r="O140" s="51">
        <f>(J121-J125)/J121</f>
        <v>0.82895005096839958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73.25</v>
      </c>
      <c r="E141" s="36">
        <v>69.05</v>
      </c>
      <c r="F141" s="37">
        <v>94.26</v>
      </c>
      <c r="G141" s="52">
        <v>5.3</v>
      </c>
      <c r="H141" s="29" t="s">
        <v>26</v>
      </c>
      <c r="I141" s="38">
        <v>231</v>
      </c>
      <c r="J141" s="38">
        <v>210</v>
      </c>
      <c r="K141" s="37">
        <f>I141-J141</f>
        <v>21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78.849999999999994</v>
      </c>
      <c r="E142" s="36">
        <v>63.35</v>
      </c>
      <c r="F142" s="37">
        <v>80.34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77.5</v>
      </c>
      <c r="E143" s="36">
        <v>53.61</v>
      </c>
      <c r="F143" s="37">
        <v>69.17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54.15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134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135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136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137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138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750C-3668-4CC8-AD02-302FCA5AFF7D}">
  <sheetPr codeName="Sheet50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6" t="s">
        <v>1</v>
      </c>
      <c r="D5" s="108" t="s">
        <v>2</v>
      </c>
      <c r="E5" s="108" t="s">
        <v>3</v>
      </c>
      <c r="F5" s="108" t="s">
        <v>4</v>
      </c>
      <c r="G5" s="108"/>
      <c r="H5" s="108"/>
      <c r="I5" s="108"/>
      <c r="J5" s="108"/>
      <c r="K5" s="110"/>
      <c r="M5" s="6" t="s">
        <v>5</v>
      </c>
      <c r="N5" s="111" t="s">
        <v>3</v>
      </c>
      <c r="O5" s="112"/>
      <c r="P5" s="2"/>
    </row>
    <row r="6" spans="1:19" x14ac:dyDescent="0.25">
      <c r="A6" s="2"/>
      <c r="C6" s="107"/>
      <c r="D6" s="109"/>
      <c r="E6" s="109"/>
      <c r="F6" s="7" t="s">
        <v>6</v>
      </c>
      <c r="G6" s="7" t="s">
        <v>7</v>
      </c>
      <c r="H6" s="7" t="s">
        <v>8</v>
      </c>
      <c r="I6" s="7" t="s">
        <v>9</v>
      </c>
      <c r="J6" s="109" t="s">
        <v>10</v>
      </c>
      <c r="K6" s="113"/>
      <c r="M6" s="8">
        <v>1</v>
      </c>
      <c r="N6" s="114"/>
      <c r="O6" s="115"/>
      <c r="P6" s="2"/>
      <c r="R6" s="60" t="s">
        <v>587</v>
      </c>
      <c r="S6" s="60">
        <f>AVERAGE(J9,J66,J121)</f>
        <v>1517.9166666666667</v>
      </c>
    </row>
    <row r="7" spans="1:19" x14ac:dyDescent="0.25">
      <c r="A7" s="2"/>
      <c r="C7" s="9" t="s">
        <v>11</v>
      </c>
      <c r="D7" s="10"/>
      <c r="E7" s="10"/>
      <c r="F7" s="11">
        <v>1812</v>
      </c>
      <c r="G7" s="12"/>
      <c r="H7" s="12"/>
      <c r="I7" s="12"/>
      <c r="J7" s="116">
        <f>AVERAGE(F7:I7)</f>
        <v>1812</v>
      </c>
      <c r="K7" s="117"/>
      <c r="M7" s="8">
        <v>2</v>
      </c>
      <c r="N7" s="114">
        <v>9.6999999999999993</v>
      </c>
      <c r="O7" s="115"/>
      <c r="P7" s="2"/>
      <c r="R7" s="60" t="s">
        <v>22</v>
      </c>
      <c r="S7" s="84">
        <f>AVERAGE(J10,J67,J122)</f>
        <v>984.25</v>
      </c>
    </row>
    <row r="8" spans="1:19" x14ac:dyDescent="0.25">
      <c r="A8" s="2"/>
      <c r="C8" s="9" t="s">
        <v>12</v>
      </c>
      <c r="D8" s="10"/>
      <c r="E8" s="10"/>
      <c r="F8" s="11">
        <v>788</v>
      </c>
      <c r="G8" s="12"/>
      <c r="H8" s="12"/>
      <c r="I8" s="12"/>
      <c r="J8" s="116">
        <f t="shared" ref="J8:J13" si="0">AVERAGE(F8:I8)</f>
        <v>788</v>
      </c>
      <c r="K8" s="117"/>
      <c r="M8" s="8">
        <v>3</v>
      </c>
      <c r="N8" s="114">
        <v>9.3000000000000007</v>
      </c>
      <c r="O8" s="115"/>
      <c r="P8" s="2"/>
      <c r="R8" s="60" t="s">
        <v>26</v>
      </c>
      <c r="S8" s="85">
        <f>AVERAGE(J13,J70,J125)</f>
        <v>476.91666666666669</v>
      </c>
    </row>
    <row r="9" spans="1:19" x14ac:dyDescent="0.25">
      <c r="A9" s="2"/>
      <c r="C9" s="9" t="s">
        <v>13</v>
      </c>
      <c r="D9" s="11">
        <v>63.02</v>
      </c>
      <c r="E9" s="11">
        <v>5.9</v>
      </c>
      <c r="F9" s="11">
        <v>1528</v>
      </c>
      <c r="G9" s="11">
        <v>1669</v>
      </c>
      <c r="H9" s="11">
        <v>1512</v>
      </c>
      <c r="I9" s="11">
        <v>1621</v>
      </c>
      <c r="J9" s="116">
        <f t="shared" si="0"/>
        <v>1582.5</v>
      </c>
      <c r="K9" s="117"/>
      <c r="M9" s="8">
        <v>4</v>
      </c>
      <c r="N9" s="114">
        <v>8.1</v>
      </c>
      <c r="O9" s="115"/>
      <c r="P9" s="2"/>
      <c r="R9" s="86" t="s">
        <v>591</v>
      </c>
      <c r="S9" s="87">
        <f>S6-S8</f>
        <v>1041</v>
      </c>
    </row>
    <row r="10" spans="1:19" x14ac:dyDescent="0.25">
      <c r="A10" s="2"/>
      <c r="C10" s="9" t="s">
        <v>14</v>
      </c>
      <c r="D10" s="11">
        <v>61.54</v>
      </c>
      <c r="E10" s="11">
        <v>8.3000000000000007</v>
      </c>
      <c r="F10" s="11">
        <v>1217</v>
      </c>
      <c r="G10" s="11">
        <v>1192</v>
      </c>
      <c r="H10" s="11">
        <v>1140</v>
      </c>
      <c r="I10" s="11">
        <v>1081</v>
      </c>
      <c r="J10" s="116">
        <f t="shared" si="0"/>
        <v>1157.5</v>
      </c>
      <c r="K10" s="117"/>
      <c r="M10" s="8">
        <v>5</v>
      </c>
      <c r="N10" s="114">
        <v>8.5</v>
      </c>
      <c r="O10" s="115"/>
      <c r="P10" s="2"/>
      <c r="R10" s="86" t="s">
        <v>592</v>
      </c>
      <c r="S10" s="88">
        <f>S7-S8</f>
        <v>507.33333333333331</v>
      </c>
    </row>
    <row r="11" spans="1:19" ht="15.75" thickBot="1" x14ac:dyDescent="0.3">
      <c r="A11" s="2"/>
      <c r="C11" s="9" t="s">
        <v>15</v>
      </c>
      <c r="D11" s="11"/>
      <c r="E11" s="11"/>
      <c r="F11" s="11">
        <v>796</v>
      </c>
      <c r="G11" s="69">
        <v>841</v>
      </c>
      <c r="H11" s="69">
        <v>796</v>
      </c>
      <c r="I11" s="69">
        <v>877</v>
      </c>
      <c r="J11" s="116">
        <f t="shared" si="0"/>
        <v>827.5</v>
      </c>
      <c r="K11" s="117"/>
      <c r="M11" s="13">
        <v>6</v>
      </c>
      <c r="N11" s="118">
        <v>6.8</v>
      </c>
      <c r="O11" s="119"/>
      <c r="P11" s="2"/>
      <c r="R11" s="89" t="s">
        <v>593</v>
      </c>
      <c r="S11" s="90">
        <f>S9/S6</f>
        <v>0.68580839967060114</v>
      </c>
    </row>
    <row r="12" spans="1:19" x14ac:dyDescent="0.25">
      <c r="A12" s="2"/>
      <c r="C12" s="9" t="s">
        <v>16</v>
      </c>
      <c r="D12" s="11"/>
      <c r="E12" s="11"/>
      <c r="F12" s="11">
        <v>464</v>
      </c>
      <c r="G12" s="69">
        <v>499</v>
      </c>
      <c r="H12" s="69">
        <v>510</v>
      </c>
      <c r="I12" s="69">
        <v>516</v>
      </c>
      <c r="J12" s="116">
        <f t="shared" si="0"/>
        <v>497.25</v>
      </c>
      <c r="K12" s="117"/>
      <c r="P12" s="2"/>
      <c r="R12" s="89" t="s">
        <v>594</v>
      </c>
      <c r="S12" s="91">
        <f>S10/S7</f>
        <v>0.51545169757006182</v>
      </c>
    </row>
    <row r="13" spans="1:19" ht="15.75" thickBot="1" x14ac:dyDescent="0.3">
      <c r="A13" s="2"/>
      <c r="C13" s="15" t="s">
        <v>17</v>
      </c>
      <c r="D13" s="16">
        <v>60.46</v>
      </c>
      <c r="E13" s="16">
        <v>7.4</v>
      </c>
      <c r="F13" s="16">
        <v>462</v>
      </c>
      <c r="G13" s="16">
        <v>506</v>
      </c>
      <c r="H13" s="16">
        <v>518</v>
      </c>
      <c r="I13" s="16">
        <v>512</v>
      </c>
      <c r="J13" s="120">
        <f t="shared" si="0"/>
        <v>499.5</v>
      </c>
      <c r="K13" s="121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108" t="s">
        <v>19</v>
      </c>
      <c r="J15" s="108"/>
      <c r="K15" s="110"/>
      <c r="M15" s="128" t="s">
        <v>20</v>
      </c>
      <c r="N15" s="129"/>
      <c r="O15" s="112"/>
      <c r="P15" s="2"/>
    </row>
    <row r="16" spans="1:19" x14ac:dyDescent="0.25">
      <c r="A16" s="2"/>
      <c r="C16" s="22" t="s">
        <v>21</v>
      </c>
      <c r="D16" s="11">
        <v>10.63</v>
      </c>
      <c r="E16" s="11">
        <v>6.8</v>
      </c>
      <c r="F16" s="23">
        <v>1346</v>
      </c>
      <c r="G16" s="17"/>
      <c r="H16" s="24" t="s">
        <v>22</v>
      </c>
      <c r="I16" s="132">
        <v>9.8800000000000008</v>
      </c>
      <c r="J16" s="132"/>
      <c r="K16" s="133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66.510000000000005</v>
      </c>
      <c r="E17" s="11"/>
      <c r="F17" s="23">
        <v>478</v>
      </c>
      <c r="G17" s="17"/>
      <c r="H17" s="28" t="s">
        <v>26</v>
      </c>
      <c r="I17" s="134">
        <v>8.26</v>
      </c>
      <c r="J17" s="134"/>
      <c r="K17" s="135"/>
      <c r="M17" s="29">
        <v>6.8</v>
      </c>
      <c r="N17" s="30">
        <v>96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65.33</v>
      </c>
      <c r="E19" s="11"/>
      <c r="F19" s="23">
        <v>475</v>
      </c>
      <c r="G19" s="17"/>
      <c r="H19" s="106" t="s">
        <v>29</v>
      </c>
      <c r="I19" s="108"/>
      <c r="J19" s="108"/>
      <c r="K19" s="110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72.47</v>
      </c>
      <c r="E20" s="11"/>
      <c r="F20" s="23">
        <v>471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79.84</v>
      </c>
      <c r="E21" s="11"/>
      <c r="F21" s="23">
        <v>1311</v>
      </c>
      <c r="G21" s="17"/>
      <c r="H21" s="122">
        <v>7</v>
      </c>
      <c r="I21" s="124">
        <v>843</v>
      </c>
      <c r="J21" s="124">
        <v>329</v>
      </c>
      <c r="K21" s="126">
        <f>((I21-J21)/I21)</f>
        <v>0.60972716488730727</v>
      </c>
      <c r="M21" s="13">
        <v>2</v>
      </c>
      <c r="N21" s="38">
        <v>5.8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75.11</v>
      </c>
      <c r="E22" s="11">
        <v>6.4</v>
      </c>
      <c r="F22" s="23">
        <v>735</v>
      </c>
      <c r="G22" s="17"/>
      <c r="H22" s="122"/>
      <c r="I22" s="124"/>
      <c r="J22" s="124"/>
      <c r="K22" s="126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712</v>
      </c>
      <c r="G23" s="17"/>
      <c r="H23" s="122"/>
      <c r="I23" s="124"/>
      <c r="J23" s="124"/>
      <c r="K23" s="126" t="e">
        <f>((I23-J23)/I23)</f>
        <v>#DIV/0!</v>
      </c>
      <c r="M23" s="128" t="s">
        <v>40</v>
      </c>
      <c r="N23" s="129"/>
      <c r="O23" s="112"/>
      <c r="P23" s="2"/>
    </row>
    <row r="24" spans="1:16" ht="15.75" thickBot="1" x14ac:dyDescent="0.3">
      <c r="A24" s="2"/>
      <c r="C24" s="22" t="s">
        <v>41</v>
      </c>
      <c r="D24" s="11">
        <v>76.92</v>
      </c>
      <c r="E24" s="11">
        <v>6.2</v>
      </c>
      <c r="F24" s="23">
        <v>1242</v>
      </c>
      <c r="G24" s="17"/>
      <c r="H24" s="123"/>
      <c r="I24" s="125"/>
      <c r="J24" s="125"/>
      <c r="K24" s="127"/>
      <c r="M24" s="130" t="s">
        <v>42</v>
      </c>
      <c r="N24" s="131"/>
      <c r="O24" s="40">
        <f>(J9-J10)/J9</f>
        <v>0.26856240126382308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1219</v>
      </c>
      <c r="G25" s="17"/>
      <c r="M25" s="130" t="s">
        <v>44</v>
      </c>
      <c r="N25" s="131"/>
      <c r="O25" s="40">
        <f>(J10-J11)/J10</f>
        <v>0.28509719222462204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28" t="s">
        <v>45</v>
      </c>
      <c r="I26" s="129"/>
      <c r="J26" s="129"/>
      <c r="K26" s="112"/>
      <c r="M26" s="130" t="s">
        <v>46</v>
      </c>
      <c r="N26" s="131"/>
      <c r="O26" s="40">
        <f>(J11-J12)/J11</f>
        <v>0.39909365558912385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39" t="s">
        <v>52</v>
      </c>
      <c r="N27" s="140"/>
      <c r="O27" s="68">
        <f>(J12-J13)/J12</f>
        <v>-4.5248868778280547E-3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91.33</v>
      </c>
      <c r="E28" s="36"/>
      <c r="F28" s="37"/>
      <c r="G28" s="49"/>
      <c r="H28" s="50" t="s">
        <v>104</v>
      </c>
      <c r="I28" s="36">
        <v>1246</v>
      </c>
      <c r="J28" s="36">
        <v>1171</v>
      </c>
      <c r="K28" s="37">
        <f>I28-J28</f>
        <v>75</v>
      </c>
      <c r="M28" s="141" t="s">
        <v>54</v>
      </c>
      <c r="N28" s="142"/>
      <c r="O28" s="51">
        <f>(J9-J13)/J9</f>
        <v>0.68436018957345968</v>
      </c>
      <c r="P28" s="2"/>
    </row>
    <row r="29" spans="1:16" ht="15.75" thickBot="1" x14ac:dyDescent="0.3">
      <c r="A29" s="2"/>
      <c r="B29" s="44"/>
      <c r="C29" s="48" t="s">
        <v>55</v>
      </c>
      <c r="D29" s="36">
        <v>72.45</v>
      </c>
      <c r="E29" s="36">
        <v>68.209999999999994</v>
      </c>
      <c r="F29" s="37">
        <v>94.16</v>
      </c>
      <c r="G29" s="52">
        <v>5.2</v>
      </c>
      <c r="H29" s="29" t="s">
        <v>105</v>
      </c>
      <c r="I29" s="38">
        <v>476</v>
      </c>
      <c r="J29" s="38">
        <v>423</v>
      </c>
      <c r="K29" s="37">
        <f>I29-J29</f>
        <v>53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83.05</v>
      </c>
      <c r="E30" s="36">
        <v>58.36</v>
      </c>
      <c r="F30" s="37">
        <v>70.27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77.2</v>
      </c>
      <c r="E31" s="36">
        <v>49.27</v>
      </c>
      <c r="F31" s="37">
        <v>63.82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52.99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36" t="s">
        <v>557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8"/>
      <c r="P40" s="2"/>
    </row>
    <row r="41" spans="1:16" x14ac:dyDescent="0.25">
      <c r="A41" s="2"/>
      <c r="C41" s="136" t="s">
        <v>558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8"/>
      <c r="P41" s="2"/>
    </row>
    <row r="42" spans="1:16" x14ac:dyDescent="0.25">
      <c r="A42" s="2"/>
      <c r="C42" s="136" t="s">
        <v>559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  <c r="P42" s="2"/>
    </row>
    <row r="43" spans="1:16" x14ac:dyDescent="0.25">
      <c r="A43" s="2"/>
      <c r="C43" s="136" t="s">
        <v>560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8"/>
      <c r="P43" s="2"/>
    </row>
    <row r="44" spans="1:16" x14ac:dyDescent="0.25">
      <c r="A44" s="2"/>
      <c r="C44" s="136" t="s">
        <v>561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8"/>
      <c r="P44" s="2"/>
    </row>
    <row r="45" spans="1:16" x14ac:dyDescent="0.25">
      <c r="A45" s="2"/>
      <c r="C45" s="136" t="s">
        <v>562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8"/>
      <c r="P45" s="2"/>
    </row>
    <row r="46" spans="1:16" x14ac:dyDescent="0.25">
      <c r="A46" s="2"/>
      <c r="C46" s="136" t="s">
        <v>563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8"/>
      <c r="P46" s="2"/>
    </row>
    <row r="47" spans="1:16" x14ac:dyDescent="0.25">
      <c r="A47" s="2"/>
      <c r="C47" s="136" t="s">
        <v>564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8"/>
      <c r="P47" s="2"/>
    </row>
    <row r="48" spans="1:16" x14ac:dyDescent="0.25">
      <c r="A48" s="2"/>
      <c r="C48" s="136" t="s">
        <v>565</v>
      </c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8"/>
      <c r="P48" s="2"/>
    </row>
    <row r="49" spans="1:16" x14ac:dyDescent="0.25">
      <c r="A49" s="2"/>
      <c r="C49" s="136" t="s">
        <v>566</v>
      </c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8"/>
      <c r="P49" s="2"/>
    </row>
    <row r="50" spans="1:16" ht="15" customHeight="1" x14ac:dyDescent="0.25">
      <c r="A50" s="2"/>
      <c r="C50" s="136" t="s">
        <v>567</v>
      </c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  <c r="P50" s="2"/>
    </row>
    <row r="51" spans="1:16" x14ac:dyDescent="0.25">
      <c r="A51" s="2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8"/>
      <c r="P51" s="2"/>
    </row>
    <row r="52" spans="1:16" x14ac:dyDescent="0.25">
      <c r="A52" s="2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8"/>
      <c r="P52" s="2"/>
    </row>
    <row r="53" spans="1:16" x14ac:dyDescent="0.25">
      <c r="A53" s="2"/>
      <c r="C53" s="143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5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6" t="s">
        <v>1</v>
      </c>
      <c r="D62" s="108" t="s">
        <v>2</v>
      </c>
      <c r="E62" s="108" t="s">
        <v>3</v>
      </c>
      <c r="F62" s="108" t="s">
        <v>4</v>
      </c>
      <c r="G62" s="108"/>
      <c r="H62" s="108"/>
      <c r="I62" s="108"/>
      <c r="J62" s="108"/>
      <c r="K62" s="110"/>
      <c r="M62" s="6" t="s">
        <v>5</v>
      </c>
      <c r="N62" s="111" t="s">
        <v>3</v>
      </c>
      <c r="O62" s="112"/>
      <c r="P62" s="2"/>
    </row>
    <row r="63" spans="1:16" x14ac:dyDescent="0.25">
      <c r="A63" s="2"/>
      <c r="C63" s="107"/>
      <c r="D63" s="109"/>
      <c r="E63" s="109"/>
      <c r="F63" s="7" t="s">
        <v>6</v>
      </c>
      <c r="G63" s="7" t="s">
        <v>7</v>
      </c>
      <c r="H63" s="7" t="s">
        <v>8</v>
      </c>
      <c r="I63" s="7" t="s">
        <v>9</v>
      </c>
      <c r="J63" s="109" t="s">
        <v>10</v>
      </c>
      <c r="K63" s="113"/>
      <c r="M63" s="8">
        <v>1</v>
      </c>
      <c r="N63" s="114"/>
      <c r="O63" s="115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1860</v>
      </c>
      <c r="G64" s="12"/>
      <c r="H64" s="12"/>
      <c r="I64" s="12"/>
      <c r="J64" s="116">
        <f>AVERAGE(F64:I64)</f>
        <v>1860</v>
      </c>
      <c r="K64" s="117"/>
      <c r="M64" s="8">
        <v>2</v>
      </c>
      <c r="N64" s="114">
        <v>9.6</v>
      </c>
      <c r="O64" s="115"/>
      <c r="P64" s="2"/>
    </row>
    <row r="65" spans="1:16" x14ac:dyDescent="0.25">
      <c r="A65" s="2"/>
      <c r="C65" s="9" t="s">
        <v>12</v>
      </c>
      <c r="D65" s="10"/>
      <c r="E65" s="10"/>
      <c r="F65" s="11">
        <v>841</v>
      </c>
      <c r="G65" s="12"/>
      <c r="H65" s="12"/>
      <c r="I65" s="12"/>
      <c r="J65" s="116">
        <f t="shared" ref="J65:J70" si="1">AVERAGE(F65:I65)</f>
        <v>841</v>
      </c>
      <c r="K65" s="117"/>
      <c r="M65" s="8">
        <v>3</v>
      </c>
      <c r="N65" s="114">
        <v>9.1999999999999993</v>
      </c>
      <c r="O65" s="115"/>
      <c r="P65" s="2"/>
    </row>
    <row r="66" spans="1:16" ht="15" customHeight="1" x14ac:dyDescent="0.25">
      <c r="A66" s="2"/>
      <c r="C66" s="9" t="s">
        <v>13</v>
      </c>
      <c r="D66" s="11">
        <v>65.2</v>
      </c>
      <c r="E66" s="11">
        <v>5.9</v>
      </c>
      <c r="F66" s="11">
        <v>1477</v>
      </c>
      <c r="G66" s="11">
        <v>1526</v>
      </c>
      <c r="H66" s="11">
        <v>1424</v>
      </c>
      <c r="I66" s="11">
        <v>1477</v>
      </c>
      <c r="J66" s="116">
        <f t="shared" si="1"/>
        <v>1476</v>
      </c>
      <c r="K66" s="117"/>
      <c r="M66" s="8">
        <v>4</v>
      </c>
      <c r="N66" s="114">
        <v>8.1999999999999993</v>
      </c>
      <c r="O66" s="115"/>
      <c r="P66" s="2"/>
    </row>
    <row r="67" spans="1:16" ht="15" customHeight="1" x14ac:dyDescent="0.25">
      <c r="A67" s="2"/>
      <c r="C67" s="9" t="s">
        <v>14</v>
      </c>
      <c r="D67" s="11">
        <v>61.77</v>
      </c>
      <c r="E67" s="11">
        <v>7.5</v>
      </c>
      <c r="F67" s="11">
        <v>966</v>
      </c>
      <c r="G67" s="11">
        <v>885</v>
      </c>
      <c r="H67" s="11">
        <v>859</v>
      </c>
      <c r="I67" s="11">
        <v>827</v>
      </c>
      <c r="J67" s="116">
        <f t="shared" si="1"/>
        <v>884.25</v>
      </c>
      <c r="K67" s="117"/>
      <c r="M67" s="8">
        <v>5</v>
      </c>
      <c r="N67" s="114">
        <v>8.6</v>
      </c>
      <c r="O67" s="115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775</v>
      </c>
      <c r="G68" s="69">
        <v>694</v>
      </c>
      <c r="H68" s="69">
        <v>585</v>
      </c>
      <c r="I68" s="69">
        <v>681</v>
      </c>
      <c r="J68" s="116">
        <f t="shared" si="1"/>
        <v>683.75</v>
      </c>
      <c r="K68" s="117"/>
      <c r="M68" s="13">
        <v>6</v>
      </c>
      <c r="N68" s="118">
        <v>6.7</v>
      </c>
      <c r="O68" s="119"/>
      <c r="P68" s="2"/>
    </row>
    <row r="69" spans="1:16" x14ac:dyDescent="0.25">
      <c r="A69" s="2"/>
      <c r="C69" s="9" t="s">
        <v>16</v>
      </c>
      <c r="D69" s="11"/>
      <c r="E69" s="11"/>
      <c r="F69" s="11">
        <v>462</v>
      </c>
      <c r="G69" s="69">
        <v>462</v>
      </c>
      <c r="H69" s="69">
        <v>427</v>
      </c>
      <c r="I69" s="69">
        <v>425</v>
      </c>
      <c r="J69" s="116">
        <f t="shared" si="1"/>
        <v>444</v>
      </c>
      <c r="K69" s="117"/>
      <c r="P69" s="2"/>
    </row>
    <row r="70" spans="1:16" ht="15.75" thickBot="1" x14ac:dyDescent="0.3">
      <c r="A70" s="2"/>
      <c r="C70" s="15" t="s">
        <v>17</v>
      </c>
      <c r="D70" s="16">
        <v>59.95</v>
      </c>
      <c r="E70" s="16">
        <v>7.1</v>
      </c>
      <c r="F70" s="16">
        <v>504</v>
      </c>
      <c r="G70" s="16">
        <v>486</v>
      </c>
      <c r="H70" s="16">
        <v>433</v>
      </c>
      <c r="I70" s="16">
        <v>435</v>
      </c>
      <c r="J70" s="120">
        <f t="shared" si="1"/>
        <v>464.5</v>
      </c>
      <c r="K70" s="121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108" t="s">
        <v>19</v>
      </c>
      <c r="J72" s="108"/>
      <c r="K72" s="110"/>
      <c r="M72" s="128" t="s">
        <v>20</v>
      </c>
      <c r="N72" s="129"/>
      <c r="O72" s="112"/>
      <c r="P72" s="2"/>
    </row>
    <row r="73" spans="1:16" ht="15" customHeight="1" x14ac:dyDescent="0.25">
      <c r="A73" s="2"/>
      <c r="C73" s="22" t="s">
        <v>21</v>
      </c>
      <c r="D73" s="11">
        <v>14.77</v>
      </c>
      <c r="E73" s="11">
        <v>6</v>
      </c>
      <c r="F73" s="23">
        <v>1388</v>
      </c>
      <c r="G73" s="17"/>
      <c r="H73" s="24" t="s">
        <v>22</v>
      </c>
      <c r="I73" s="132">
        <v>8.86</v>
      </c>
      <c r="J73" s="132"/>
      <c r="K73" s="133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66.84</v>
      </c>
      <c r="E74" s="11"/>
      <c r="F74" s="23">
        <v>515</v>
      </c>
      <c r="G74" s="17"/>
      <c r="H74" s="28" t="s">
        <v>26</v>
      </c>
      <c r="I74" s="134">
        <v>6.76</v>
      </c>
      <c r="J74" s="134"/>
      <c r="K74" s="135"/>
      <c r="M74" s="29">
        <v>6.7</v>
      </c>
      <c r="N74" s="30">
        <v>87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65.75</v>
      </c>
      <c r="E76" s="11"/>
      <c r="F76" s="23">
        <v>511</v>
      </c>
      <c r="G76" s="17"/>
      <c r="H76" s="106" t="s">
        <v>29</v>
      </c>
      <c r="I76" s="108"/>
      <c r="J76" s="108"/>
      <c r="K76" s="110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73.180000000000007</v>
      </c>
      <c r="E77" s="11"/>
      <c r="F77" s="23">
        <v>508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78.27</v>
      </c>
      <c r="E78" s="11"/>
      <c r="F78" s="23">
        <v>1366</v>
      </c>
      <c r="G78" s="17"/>
      <c r="H78" s="122">
        <v>2</v>
      </c>
      <c r="I78" s="124">
        <v>944</v>
      </c>
      <c r="J78" s="124">
        <v>761</v>
      </c>
      <c r="K78" s="126">
        <f>((I78-J78)/I78)</f>
        <v>0.19385593220338984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75.349999999999994</v>
      </c>
      <c r="E79" s="11">
        <v>6.4</v>
      </c>
      <c r="F79" s="23">
        <v>746</v>
      </c>
      <c r="G79" s="17"/>
      <c r="H79" s="122"/>
      <c r="I79" s="124"/>
      <c r="J79" s="124"/>
      <c r="K79" s="126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733</v>
      </c>
      <c r="G80" s="17"/>
      <c r="H80" s="122"/>
      <c r="I80" s="124"/>
      <c r="J80" s="124"/>
      <c r="K80" s="126" t="e">
        <f>((I80-J80)/I80)</f>
        <v>#DIV/0!</v>
      </c>
      <c r="M80" s="128" t="s">
        <v>40</v>
      </c>
      <c r="N80" s="129"/>
      <c r="O80" s="112"/>
      <c r="P80" s="2"/>
    </row>
    <row r="81" spans="1:16" ht="15.75" thickBot="1" x14ac:dyDescent="0.3">
      <c r="A81" s="2"/>
      <c r="C81" s="22" t="s">
        <v>41</v>
      </c>
      <c r="D81" s="11">
        <v>77.42</v>
      </c>
      <c r="E81" s="11">
        <v>6.1</v>
      </c>
      <c r="F81" s="23">
        <v>1266</v>
      </c>
      <c r="G81" s="17"/>
      <c r="H81" s="123"/>
      <c r="I81" s="125"/>
      <c r="J81" s="125"/>
      <c r="K81" s="127"/>
      <c r="M81" s="130" t="s">
        <v>42</v>
      </c>
      <c r="N81" s="131"/>
      <c r="O81" s="40">
        <f>(J66-J67)/J66</f>
        <v>0.40091463414634149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1251</v>
      </c>
      <c r="G82" s="17"/>
      <c r="M82" s="130" t="s">
        <v>44</v>
      </c>
      <c r="N82" s="131"/>
      <c r="O82" s="40">
        <f>(J67-J68)/J67</f>
        <v>0.22674582979926491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28" t="s">
        <v>45</v>
      </c>
      <c r="I83" s="129"/>
      <c r="J83" s="129"/>
      <c r="K83" s="112"/>
      <c r="M83" s="130" t="s">
        <v>46</v>
      </c>
      <c r="N83" s="131"/>
      <c r="O83" s="40">
        <f>(J68-J69)/J68</f>
        <v>0.35063985374771478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39" t="s">
        <v>52</v>
      </c>
      <c r="N84" s="140"/>
      <c r="O84" s="68">
        <f>(J69-J70)/J69</f>
        <v>-4.6171171171171171E-2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91.45</v>
      </c>
      <c r="E85" s="36"/>
      <c r="F85" s="37"/>
      <c r="G85" s="49"/>
      <c r="H85" s="50" t="s">
        <v>104</v>
      </c>
      <c r="I85" s="36">
        <v>978</v>
      </c>
      <c r="J85" s="36">
        <v>902</v>
      </c>
      <c r="K85" s="37">
        <f>I85-J85</f>
        <v>76</v>
      </c>
      <c r="M85" s="141" t="s">
        <v>54</v>
      </c>
      <c r="N85" s="142"/>
      <c r="O85" s="51">
        <f>(J66-J70)/J66</f>
        <v>0.68529810298102978</v>
      </c>
      <c r="P85" s="2"/>
    </row>
    <row r="86" spans="1:16" ht="15.75" thickBot="1" x14ac:dyDescent="0.3">
      <c r="A86" s="2"/>
      <c r="B86" s="44"/>
      <c r="C86" s="48" t="s">
        <v>55</v>
      </c>
      <c r="D86" s="36">
        <v>72.349999999999994</v>
      </c>
      <c r="E86" s="36">
        <v>68.53</v>
      </c>
      <c r="F86" s="37">
        <v>94.73</v>
      </c>
      <c r="G86" s="52">
        <v>5.0999999999999996</v>
      </c>
      <c r="H86" s="29" t="s">
        <v>105</v>
      </c>
      <c r="I86" s="38">
        <v>520</v>
      </c>
      <c r="J86" s="38">
        <v>465</v>
      </c>
      <c r="K86" s="37">
        <f>I86-J86</f>
        <v>55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83.25</v>
      </c>
      <c r="E87" s="36">
        <v>58.56</v>
      </c>
      <c r="F87" s="37">
        <v>70.349999999999994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77.55</v>
      </c>
      <c r="E88" s="36">
        <v>49.17</v>
      </c>
      <c r="F88" s="37">
        <v>63.41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53.54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36" t="s">
        <v>568</v>
      </c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8"/>
      <c r="P97" s="2"/>
    </row>
    <row r="98" spans="1:18" ht="15" customHeight="1" x14ac:dyDescent="0.25">
      <c r="A98" s="2"/>
      <c r="C98" s="136" t="s">
        <v>569</v>
      </c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8"/>
      <c r="P98" s="2"/>
    </row>
    <row r="99" spans="1:18" ht="15" customHeight="1" x14ac:dyDescent="0.25">
      <c r="A99" s="2"/>
      <c r="C99" s="136" t="s">
        <v>570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8"/>
      <c r="P99" s="2"/>
    </row>
    <row r="100" spans="1:18" ht="15.75" customHeight="1" x14ac:dyDescent="0.25">
      <c r="A100" s="2"/>
      <c r="C100" s="136" t="s">
        <v>571</v>
      </c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8"/>
      <c r="P100" s="2"/>
      <c r="R100" t="s">
        <v>65</v>
      </c>
    </row>
    <row r="101" spans="1:18" ht="15" customHeight="1" x14ac:dyDescent="0.25">
      <c r="A101" s="2"/>
      <c r="C101" s="136" t="s">
        <v>572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8"/>
      <c r="P101" s="2"/>
    </row>
    <row r="102" spans="1:18" x14ac:dyDescent="0.25">
      <c r="A102" s="2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8"/>
      <c r="P102" s="2"/>
    </row>
    <row r="103" spans="1:18" x14ac:dyDescent="0.25">
      <c r="A103" s="2"/>
      <c r="C103" s="136" t="s">
        <v>573</v>
      </c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8"/>
      <c r="P103" s="2"/>
    </row>
    <row r="104" spans="1:18" x14ac:dyDescent="0.25">
      <c r="A104" s="2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8"/>
      <c r="P104" s="2"/>
    </row>
    <row r="105" spans="1:18" x14ac:dyDescent="0.25">
      <c r="A105" s="2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8"/>
      <c r="P105" s="2"/>
    </row>
    <row r="106" spans="1:18" x14ac:dyDescent="0.25">
      <c r="A106" s="2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8"/>
      <c r="P106" s="2"/>
    </row>
    <row r="107" spans="1:18" x14ac:dyDescent="0.25">
      <c r="A107" s="2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8"/>
      <c r="P107" s="2"/>
    </row>
    <row r="108" spans="1:18" x14ac:dyDescent="0.25">
      <c r="A108" s="2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8"/>
      <c r="P108" s="2"/>
    </row>
    <row r="109" spans="1:18" x14ac:dyDescent="0.25">
      <c r="A109" s="2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8"/>
      <c r="P109" s="2"/>
    </row>
    <row r="110" spans="1:18" x14ac:dyDescent="0.25">
      <c r="A110" s="2"/>
      <c r="C110" s="143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5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6" t="s">
        <v>1</v>
      </c>
      <c r="D117" s="108" t="s">
        <v>2</v>
      </c>
      <c r="E117" s="108" t="s">
        <v>3</v>
      </c>
      <c r="F117" s="108" t="s">
        <v>4</v>
      </c>
      <c r="G117" s="108"/>
      <c r="H117" s="108"/>
      <c r="I117" s="108"/>
      <c r="J117" s="108"/>
      <c r="K117" s="110"/>
      <c r="M117" s="6" t="s">
        <v>5</v>
      </c>
      <c r="N117" s="111" t="s">
        <v>3</v>
      </c>
      <c r="O117" s="112"/>
      <c r="P117" s="2"/>
    </row>
    <row r="118" spans="1:16" x14ac:dyDescent="0.25">
      <c r="A118" s="2"/>
      <c r="C118" s="107"/>
      <c r="D118" s="109"/>
      <c r="E118" s="109"/>
      <c r="F118" s="7" t="s">
        <v>6</v>
      </c>
      <c r="G118" s="7" t="s">
        <v>7</v>
      </c>
      <c r="H118" s="7" t="s">
        <v>8</v>
      </c>
      <c r="I118" s="7" t="s">
        <v>9</v>
      </c>
      <c r="J118" s="109" t="s">
        <v>10</v>
      </c>
      <c r="K118" s="113"/>
      <c r="M118" s="8">
        <v>1</v>
      </c>
      <c r="N118" s="114"/>
      <c r="O118" s="115"/>
      <c r="P118" s="2"/>
    </row>
    <row r="119" spans="1:16" x14ac:dyDescent="0.25">
      <c r="A119" s="2"/>
      <c r="C119" s="9" t="s">
        <v>11</v>
      </c>
      <c r="D119" s="10"/>
      <c r="E119" s="10"/>
      <c r="F119" s="11">
        <v>1869</v>
      </c>
      <c r="G119" s="12"/>
      <c r="H119" s="12"/>
      <c r="I119" s="12"/>
      <c r="J119" s="116">
        <f>AVERAGE(F119:I119)</f>
        <v>1869</v>
      </c>
      <c r="K119" s="117"/>
      <c r="M119" s="8">
        <v>2</v>
      </c>
      <c r="N119" s="114">
        <v>8.8000000000000007</v>
      </c>
      <c r="O119" s="115"/>
      <c r="P119" s="2"/>
    </row>
    <row r="120" spans="1:16" x14ac:dyDescent="0.25">
      <c r="A120" s="2"/>
      <c r="C120" s="9" t="s">
        <v>12</v>
      </c>
      <c r="D120" s="10"/>
      <c r="E120" s="10"/>
      <c r="F120" s="11">
        <v>852</v>
      </c>
      <c r="G120" s="12"/>
      <c r="H120" s="12"/>
      <c r="I120" s="12"/>
      <c r="J120" s="116">
        <f t="shared" ref="J120:J125" si="2">AVERAGE(F120:I120)</f>
        <v>852</v>
      </c>
      <c r="K120" s="117"/>
      <c r="M120" s="8">
        <v>3</v>
      </c>
      <c r="N120" s="114">
        <v>8.5</v>
      </c>
      <c r="O120" s="115"/>
      <c r="P120" s="2"/>
    </row>
    <row r="121" spans="1:16" x14ac:dyDescent="0.25">
      <c r="A121" s="2"/>
      <c r="C121" s="9" t="s">
        <v>13</v>
      </c>
      <c r="D121" s="11">
        <v>62.44</v>
      </c>
      <c r="E121" s="11">
        <v>5.8</v>
      </c>
      <c r="F121" s="11">
        <v>1464</v>
      </c>
      <c r="G121" s="11">
        <v>1482</v>
      </c>
      <c r="H121" s="11">
        <v>1522</v>
      </c>
      <c r="I121" s="11">
        <v>1513</v>
      </c>
      <c r="J121" s="116">
        <f t="shared" si="2"/>
        <v>1495.25</v>
      </c>
      <c r="K121" s="117"/>
      <c r="M121" s="8">
        <v>4</v>
      </c>
      <c r="N121" s="114">
        <v>6.7</v>
      </c>
      <c r="O121" s="115"/>
      <c r="P121" s="2"/>
    </row>
    <row r="122" spans="1:16" x14ac:dyDescent="0.25">
      <c r="A122" s="2"/>
      <c r="C122" s="9" t="s">
        <v>14</v>
      </c>
      <c r="D122" s="11">
        <v>62.54</v>
      </c>
      <c r="E122" s="11">
        <v>7.2</v>
      </c>
      <c r="F122" s="11">
        <v>896</v>
      </c>
      <c r="G122" s="11">
        <v>905</v>
      </c>
      <c r="H122" s="11">
        <v>914</v>
      </c>
      <c r="I122" s="11">
        <v>929</v>
      </c>
      <c r="J122" s="116">
        <f t="shared" si="2"/>
        <v>911</v>
      </c>
      <c r="K122" s="117"/>
      <c r="M122" s="8">
        <v>5</v>
      </c>
      <c r="N122" s="114">
        <v>8.1999999999999993</v>
      </c>
      <c r="O122" s="115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697</v>
      </c>
      <c r="G123" s="69">
        <v>757</v>
      </c>
      <c r="H123" s="69">
        <v>741</v>
      </c>
      <c r="I123" s="69">
        <v>720</v>
      </c>
      <c r="J123" s="116">
        <f t="shared" si="2"/>
        <v>728.75</v>
      </c>
      <c r="K123" s="117"/>
      <c r="M123" s="13">
        <v>6</v>
      </c>
      <c r="N123" s="118">
        <v>7</v>
      </c>
      <c r="O123" s="119"/>
      <c r="P123" s="2"/>
    </row>
    <row r="124" spans="1:16" x14ac:dyDescent="0.25">
      <c r="A124" s="2"/>
      <c r="C124" s="9" t="s">
        <v>16</v>
      </c>
      <c r="D124" s="11"/>
      <c r="E124" s="11"/>
      <c r="F124" s="11">
        <v>476</v>
      </c>
      <c r="G124" s="69">
        <v>497</v>
      </c>
      <c r="H124" s="69">
        <v>466</v>
      </c>
      <c r="I124" s="69">
        <v>439</v>
      </c>
      <c r="J124" s="116">
        <f t="shared" si="2"/>
        <v>469.5</v>
      </c>
      <c r="K124" s="117"/>
      <c r="P124" s="2"/>
    </row>
    <row r="125" spans="1:16" ht="15.75" thickBot="1" x14ac:dyDescent="0.3">
      <c r="A125" s="2"/>
      <c r="C125" s="15" t="s">
        <v>17</v>
      </c>
      <c r="D125" s="16">
        <v>62.47</v>
      </c>
      <c r="E125" s="16">
        <v>7.1</v>
      </c>
      <c r="F125" s="16">
        <v>469</v>
      </c>
      <c r="G125" s="16">
        <v>494</v>
      </c>
      <c r="H125" s="16">
        <v>467</v>
      </c>
      <c r="I125" s="16">
        <v>437</v>
      </c>
      <c r="J125" s="120">
        <f t="shared" si="2"/>
        <v>466.75</v>
      </c>
      <c r="K125" s="121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108" t="s">
        <v>19</v>
      </c>
      <c r="J127" s="108"/>
      <c r="K127" s="110"/>
      <c r="M127" s="128" t="s">
        <v>20</v>
      </c>
      <c r="N127" s="129"/>
      <c r="O127" s="112"/>
      <c r="P127" s="2"/>
    </row>
    <row r="128" spans="1:16" x14ac:dyDescent="0.25">
      <c r="A128" s="2"/>
      <c r="C128" s="22" t="s">
        <v>21</v>
      </c>
      <c r="D128" s="11">
        <v>23.49</v>
      </c>
      <c r="E128" s="11">
        <v>6.3</v>
      </c>
      <c r="F128" s="23">
        <v>1248</v>
      </c>
      <c r="G128" s="17"/>
      <c r="H128" s="24" t="s">
        <v>22</v>
      </c>
      <c r="I128" s="132">
        <v>6.62</v>
      </c>
      <c r="J128" s="132"/>
      <c r="K128" s="133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69.849999999999994</v>
      </c>
      <c r="E129" s="11"/>
      <c r="F129" s="23">
        <v>460</v>
      </c>
      <c r="G129" s="17"/>
      <c r="H129" s="28" t="s">
        <v>26</v>
      </c>
      <c r="I129" s="134">
        <v>6.23</v>
      </c>
      <c r="J129" s="134"/>
      <c r="K129" s="135"/>
      <c r="M129" s="29">
        <v>6.9</v>
      </c>
      <c r="N129" s="30">
        <v>148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65.61</v>
      </c>
      <c r="E131" s="11"/>
      <c r="F131" s="23">
        <v>462</v>
      </c>
      <c r="G131" s="17"/>
      <c r="H131" s="106" t="s">
        <v>29</v>
      </c>
      <c r="I131" s="108"/>
      <c r="J131" s="108"/>
      <c r="K131" s="110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71.84</v>
      </c>
      <c r="E132" s="11"/>
      <c r="F132" s="23">
        <v>461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75.36</v>
      </c>
      <c r="E133" s="11"/>
      <c r="F133" s="23">
        <v>1451</v>
      </c>
      <c r="G133" s="17"/>
      <c r="H133" s="122">
        <v>8</v>
      </c>
      <c r="I133" s="124">
        <v>726</v>
      </c>
      <c r="J133" s="124">
        <v>579</v>
      </c>
      <c r="K133" s="126">
        <f>((I133-J133)/I133)</f>
        <v>0.2024793388429752</v>
      </c>
      <c r="M133" s="13">
        <v>2</v>
      </c>
      <c r="N133" s="38">
        <v>5.5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71</v>
      </c>
      <c r="E134" s="11">
        <v>6.9</v>
      </c>
      <c r="F134" s="23">
        <v>689</v>
      </c>
      <c r="G134" s="17"/>
      <c r="H134" s="122"/>
      <c r="I134" s="124"/>
      <c r="J134" s="124"/>
      <c r="K134" s="126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712</v>
      </c>
      <c r="G135" s="17"/>
      <c r="H135" s="122"/>
      <c r="I135" s="124"/>
      <c r="J135" s="124"/>
      <c r="K135" s="126" t="e">
        <f>((I135-J135)/I135)</f>
        <v>#DIV/0!</v>
      </c>
      <c r="M135" s="128" t="s">
        <v>40</v>
      </c>
      <c r="N135" s="129"/>
      <c r="O135" s="112"/>
      <c r="P135" s="2"/>
    </row>
    <row r="136" spans="1:16" ht="15.75" thickBot="1" x14ac:dyDescent="0.3">
      <c r="A136" s="2"/>
      <c r="C136" s="22" t="s">
        <v>41</v>
      </c>
      <c r="D136" s="11">
        <v>77.63</v>
      </c>
      <c r="E136" s="11">
        <v>6.3</v>
      </c>
      <c r="F136" s="23">
        <v>1426</v>
      </c>
      <c r="G136" s="17"/>
      <c r="H136" s="123"/>
      <c r="I136" s="125"/>
      <c r="J136" s="125"/>
      <c r="K136" s="127"/>
      <c r="M136" s="130" t="s">
        <v>42</v>
      </c>
      <c r="N136" s="131"/>
      <c r="O136" s="40">
        <f>(J121-J122)/J121</f>
        <v>0.39073733489383045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1451</v>
      </c>
      <c r="G137" s="17"/>
      <c r="M137" s="130" t="s">
        <v>44</v>
      </c>
      <c r="N137" s="131"/>
      <c r="O137" s="40">
        <f>(J122-J123)/J122</f>
        <v>0.20005488474204172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28" t="s">
        <v>45</v>
      </c>
      <c r="I138" s="129"/>
      <c r="J138" s="129"/>
      <c r="K138" s="112"/>
      <c r="M138" s="130" t="s">
        <v>46</v>
      </c>
      <c r="N138" s="131"/>
      <c r="O138" s="40">
        <f>(J123-J124)/J123</f>
        <v>0.35574614065180105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39" t="s">
        <v>52</v>
      </c>
      <c r="N139" s="140"/>
      <c r="O139" s="68">
        <f>(J124-J125)/J124</f>
        <v>5.8572949946751867E-3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91.55</v>
      </c>
      <c r="E140" s="36"/>
      <c r="F140" s="37"/>
      <c r="G140" s="49"/>
      <c r="H140" s="50" t="s">
        <v>22</v>
      </c>
      <c r="I140" s="36">
        <v>492</v>
      </c>
      <c r="J140" s="36">
        <v>435</v>
      </c>
      <c r="K140" s="37">
        <f>I140-J140</f>
        <v>57</v>
      </c>
      <c r="M140" s="141" t="s">
        <v>54</v>
      </c>
      <c r="N140" s="142"/>
      <c r="O140" s="51">
        <f>(J121-J125)/J121</f>
        <v>0.68784484199966556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72.650000000000006</v>
      </c>
      <c r="E141" s="36">
        <v>68.400000000000006</v>
      </c>
      <c r="F141" s="37">
        <v>94.15</v>
      </c>
      <c r="G141" s="52">
        <v>5.5</v>
      </c>
      <c r="H141" s="29" t="s">
        <v>26</v>
      </c>
      <c r="I141" s="38">
        <v>347</v>
      </c>
      <c r="J141" s="38">
        <v>323</v>
      </c>
      <c r="K141" s="37">
        <f>I141-J141</f>
        <v>24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78.95</v>
      </c>
      <c r="E142" s="36">
        <v>57.03</v>
      </c>
      <c r="F142" s="37">
        <v>72.23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78.099999999999994</v>
      </c>
      <c r="E143" s="36">
        <v>50.31</v>
      </c>
      <c r="F143" s="37">
        <v>64.42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55.15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8"/>
      <c r="P152" s="2"/>
    </row>
    <row r="153" spans="1:16" ht="15" customHeight="1" x14ac:dyDescent="0.25">
      <c r="A153" s="2"/>
      <c r="C153" s="136" t="s">
        <v>574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8"/>
      <c r="P153" s="2"/>
    </row>
    <row r="154" spans="1:16" ht="15" customHeight="1" x14ac:dyDescent="0.25">
      <c r="A154" s="2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8"/>
      <c r="P154" s="2"/>
    </row>
    <row r="155" spans="1:16" ht="15" customHeight="1" x14ac:dyDescent="0.25">
      <c r="A155" s="2"/>
      <c r="C155" s="136" t="s">
        <v>575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8"/>
      <c r="P155" s="2"/>
    </row>
    <row r="156" spans="1:16" ht="15" customHeight="1" x14ac:dyDescent="0.25">
      <c r="A156" s="2"/>
      <c r="C156" s="136" t="s">
        <v>576</v>
      </c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8"/>
      <c r="P156" s="2"/>
    </row>
    <row r="157" spans="1:16" ht="15" customHeight="1" x14ac:dyDescent="0.25">
      <c r="A157" s="2"/>
      <c r="C157" s="136" t="s">
        <v>577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8"/>
      <c r="P157" s="2"/>
    </row>
    <row r="158" spans="1:16" x14ac:dyDescent="0.25">
      <c r="A158" s="2"/>
      <c r="C158" s="136" t="s">
        <v>578</v>
      </c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8"/>
      <c r="P158" s="2"/>
    </row>
    <row r="159" spans="1:16" x14ac:dyDescent="0.25">
      <c r="A159" s="2"/>
      <c r="C159" s="136" t="s">
        <v>579</v>
      </c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8"/>
      <c r="P159" s="2"/>
    </row>
    <row r="160" spans="1:16" x14ac:dyDescent="0.25">
      <c r="A160" s="2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8"/>
      <c r="P160" s="2"/>
    </row>
    <row r="161" spans="1:16" x14ac:dyDescent="0.25">
      <c r="A161" s="2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8"/>
      <c r="P161" s="2"/>
    </row>
    <row r="162" spans="1:16" x14ac:dyDescent="0.25">
      <c r="A162" s="2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8"/>
      <c r="P162" s="2"/>
    </row>
    <row r="163" spans="1:16" x14ac:dyDescent="0.25">
      <c r="A163" s="2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8"/>
      <c r="P163" s="2"/>
    </row>
    <row r="164" spans="1:16" x14ac:dyDescent="0.25">
      <c r="A164" s="2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8"/>
      <c r="P164" s="2"/>
    </row>
    <row r="165" spans="1:16" x14ac:dyDescent="0.25">
      <c r="A165" s="2"/>
      <c r="C165" s="143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5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AD870-A150-4F05-94A3-721EE66253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40F88E-B169-4FBB-948C-B74CB98A7D60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5dce81ae-c154-4bd7-90f9-1208034f416e"/>
    <ds:schemaRef ds:uri="31f5dcea-c448-41ca-a734-66bd8405f4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DD90F2D-86A8-4D65-81C1-5E089BA24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f5dcea-c448-41ca-a734-66bd8405f415"/>
    <ds:schemaRef ds:uri="5dce81ae-c154-4bd7-90f9-1208034f4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 1</vt:lpstr>
      <vt:lpstr>PURITY</vt:lpstr>
      <vt:lpstr>1</vt:lpstr>
      <vt:lpstr>2</vt:lpstr>
      <vt:lpstr>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Sheet2</vt:lpstr>
      <vt:lpstr>Sheet17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Sheet1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Kelly Tay Shin Ying</dc:creator>
  <cp:lastModifiedBy>Muhammad Saifuddin Bin Shahar</cp:lastModifiedBy>
  <dcterms:created xsi:type="dcterms:W3CDTF">2020-02-01T01:12:25Z</dcterms:created>
  <dcterms:modified xsi:type="dcterms:W3CDTF">2020-12-08T00:05:05Z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