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rmalaysia-my.sharepoint.com/personal/m_saifuddin_central-sugars_com_my/Documents/Desktop/"/>
    </mc:Choice>
  </mc:AlternateContent>
  <xr:revisionPtr revIDLastSave="31" documentId="8_{C34114BE-B6CF-4188-B7F0-BE44593432DE}" xr6:coauthVersionLast="45" xr6:coauthVersionMax="45" xr10:uidLastSave="{625CF624-404A-48F8-A98A-0BDAE4953A72}"/>
  <bookViews>
    <workbookView xWindow="-120" yWindow="-120" windowWidth="20730" windowHeight="11160" firstSheet="29" activeTab="49" xr2:uid="{6090090C-2027-4910-B89A-9EABFD12AF16}"/>
  </bookViews>
  <sheets>
    <sheet name="Sheet3" sheetId="41" state="hidden" r:id="rId1"/>
    <sheet name="Sheet4" sheetId="42" state="hidden" r:id="rId2"/>
    <sheet name="Sheet5" sheetId="43" state="hidden" r:id="rId3"/>
    <sheet name="Sheet6" sheetId="44" state="hidden" r:id="rId4"/>
    <sheet name="Sheet7" sheetId="45" state="hidden" r:id="rId5"/>
    <sheet name="Sheet8" sheetId="46" state="hidden" r:id="rId6"/>
    <sheet name="Sheet9" sheetId="47" state="hidden" r:id="rId7"/>
    <sheet name="Sheet10" sheetId="48" state="hidden" r:id="rId8"/>
    <sheet name="Sheet11" sheetId="49" state="hidden" r:id="rId9"/>
    <sheet name="Sheet12" sheetId="50" state="hidden" r:id="rId10"/>
    <sheet name="Sheet13" sheetId="51" state="hidden" r:id="rId11"/>
    <sheet name="Sheet14" sheetId="52" state="hidden" r:id="rId12"/>
    <sheet name="Sheet15" sheetId="53" state="hidden" r:id="rId13"/>
    <sheet name="Sheet16" sheetId="54" state="hidden" r:id="rId14"/>
    <sheet name="Sheet2" sheetId="55" state="hidden" r:id="rId15"/>
    <sheet name="Sheet17" sheetId="56" state="hidden" r:id="rId16"/>
    <sheet name="Sheet1" sheetId="11" state="hidden" r:id="rId17"/>
    <sheet name="Sheet 1" sheetId="109" r:id="rId18"/>
    <sheet name="PURITY" sheetId="111" r:id="rId19"/>
    <sheet name="1" sheetId="107" r:id="rId20"/>
    <sheet name="2" sheetId="63" r:id="rId21"/>
    <sheet name="3" sheetId="64" r:id="rId22"/>
    <sheet name="4" sheetId="65" r:id="rId23"/>
    <sheet name="5" sheetId="66" r:id="rId24"/>
    <sheet name="6" sheetId="67" r:id="rId25"/>
    <sheet name="7" sheetId="68" r:id="rId26"/>
    <sheet name="8" sheetId="69" r:id="rId27"/>
    <sheet name="9" sheetId="70" r:id="rId28"/>
    <sheet name="10" sheetId="72" r:id="rId29"/>
    <sheet name="11" sheetId="73" r:id="rId30"/>
    <sheet name="12" sheetId="74" r:id="rId31"/>
    <sheet name="13" sheetId="75" r:id="rId32"/>
    <sheet name="14" sheetId="76" r:id="rId33"/>
    <sheet name="15" sheetId="77" r:id="rId34"/>
    <sheet name="16" sheetId="78" r:id="rId35"/>
    <sheet name="17" sheetId="79" r:id="rId36"/>
    <sheet name="18" sheetId="80" r:id="rId37"/>
    <sheet name="19" sheetId="81" r:id="rId38"/>
    <sheet name="20" sheetId="82" r:id="rId39"/>
    <sheet name="21" sheetId="83" r:id="rId40"/>
    <sheet name="Sheet18" sheetId="110" state="hidden" r:id="rId41"/>
    <sheet name="22" sheetId="84" r:id="rId42"/>
    <sheet name="23" sheetId="85" r:id="rId43"/>
    <sheet name="24" sheetId="86" r:id="rId44"/>
    <sheet name="25" sheetId="87" r:id="rId45"/>
    <sheet name="26" sheetId="88" r:id="rId46"/>
    <sheet name="27" sheetId="89" r:id="rId47"/>
    <sheet name="28" sheetId="90" r:id="rId48"/>
    <sheet name="29" sheetId="91" r:id="rId49"/>
    <sheet name="30" sheetId="92" r:id="rId5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8" i="92" l="1"/>
  <c r="S7" i="92"/>
  <c r="S10" i="92" s="1"/>
  <c r="S13" i="92" s="1"/>
  <c r="S6" i="92"/>
  <c r="S11" i="92" s="1"/>
  <c r="S14" i="92" s="1"/>
  <c r="S8" i="91"/>
  <c r="S7" i="91"/>
  <c r="S10" i="91" s="1"/>
  <c r="S13" i="91" s="1"/>
  <c r="S6" i="91"/>
  <c r="S11" i="91" s="1"/>
  <c r="S14" i="91" s="1"/>
  <c r="S8" i="90"/>
  <c r="S7" i="90"/>
  <c r="S10" i="90" s="1"/>
  <c r="S13" i="90" s="1"/>
  <c r="S6" i="90"/>
  <c r="S11" i="90" s="1"/>
  <c r="S14" i="90" s="1"/>
  <c r="S8" i="88"/>
  <c r="S7" i="88"/>
  <c r="S10" i="88" s="1"/>
  <c r="S13" i="88" s="1"/>
  <c r="S6" i="88"/>
  <c r="S11" i="88" s="1"/>
  <c r="S14" i="88" s="1"/>
  <c r="S8" i="89"/>
  <c r="S7" i="89"/>
  <c r="S10" i="89" s="1"/>
  <c r="S13" i="89" s="1"/>
  <c r="S6" i="89"/>
  <c r="S11" i="89" s="1"/>
  <c r="S14" i="89" s="1"/>
  <c r="S11" i="87"/>
  <c r="S14" i="87" s="1"/>
  <c r="S10" i="87"/>
  <c r="S13" i="87" s="1"/>
  <c r="S8" i="87"/>
  <c r="S7" i="87"/>
  <c r="S6" i="87"/>
  <c r="S9" i="87" s="1"/>
  <c r="S12" i="87" s="1"/>
  <c r="S8" i="86"/>
  <c r="S7" i="86"/>
  <c r="S10" i="86" s="1"/>
  <c r="S13" i="86" s="1"/>
  <c r="S6" i="86"/>
  <c r="S9" i="86" s="1"/>
  <c r="S12" i="86" s="1"/>
  <c r="S8" i="85"/>
  <c r="S7" i="85"/>
  <c r="S10" i="85" s="1"/>
  <c r="S13" i="85" s="1"/>
  <c r="S6" i="85"/>
  <c r="S11" i="85" s="1"/>
  <c r="S14" i="85" s="1"/>
  <c r="S8" i="84"/>
  <c r="S7" i="84"/>
  <c r="S10" i="84" s="1"/>
  <c r="S13" i="84" s="1"/>
  <c r="S6" i="84"/>
  <c r="S11" i="84" s="1"/>
  <c r="S14" i="84" s="1"/>
  <c r="S8" i="83"/>
  <c r="S7" i="83"/>
  <c r="S10" i="83" s="1"/>
  <c r="S13" i="83" s="1"/>
  <c r="S6" i="83"/>
  <c r="S11" i="83" s="1"/>
  <c r="S14" i="83" s="1"/>
  <c r="S8" i="82"/>
  <c r="S7" i="82"/>
  <c r="S10" i="82" s="1"/>
  <c r="S13" i="82" s="1"/>
  <c r="S6" i="82"/>
  <c r="S11" i="82" s="1"/>
  <c r="S14" i="82" s="1"/>
  <c r="S8" i="81"/>
  <c r="S7" i="81"/>
  <c r="S10" i="81" s="1"/>
  <c r="S13" i="81" s="1"/>
  <c r="S6" i="81"/>
  <c r="S11" i="81" s="1"/>
  <c r="S14" i="81" s="1"/>
  <c r="S10" i="80"/>
  <c r="S13" i="80" s="1"/>
  <c r="S8" i="80"/>
  <c r="S7" i="80"/>
  <c r="S6" i="80"/>
  <c r="S11" i="80" s="1"/>
  <c r="S14" i="80" s="1"/>
  <c r="S11" i="79"/>
  <c r="S14" i="79" s="1"/>
  <c r="S8" i="79"/>
  <c r="S7" i="79"/>
  <c r="S10" i="79" s="1"/>
  <c r="S13" i="79" s="1"/>
  <c r="S6" i="79"/>
  <c r="S9" i="79" s="1"/>
  <c r="S12" i="79" s="1"/>
  <c r="S8" i="78"/>
  <c r="S7" i="78"/>
  <c r="S10" i="78" s="1"/>
  <c r="S13" i="78" s="1"/>
  <c r="S6" i="78"/>
  <c r="S11" i="78" s="1"/>
  <c r="S14" i="78" s="1"/>
  <c r="S8" i="77"/>
  <c r="S7" i="77"/>
  <c r="S10" i="77" s="1"/>
  <c r="S13" i="77" s="1"/>
  <c r="S6" i="77"/>
  <c r="S11" i="77" s="1"/>
  <c r="S14" i="77" s="1"/>
  <c r="S8" i="76"/>
  <c r="S7" i="76"/>
  <c r="S10" i="76" s="1"/>
  <c r="S13" i="76" s="1"/>
  <c r="S6" i="76"/>
  <c r="S9" i="76" s="1"/>
  <c r="S12" i="76" s="1"/>
  <c r="S11" i="75"/>
  <c r="S14" i="75" s="1"/>
  <c r="S10" i="75"/>
  <c r="S13" i="75" s="1"/>
  <c r="S8" i="75"/>
  <c r="S7" i="75"/>
  <c r="S6" i="75"/>
  <c r="S9" i="75" s="1"/>
  <c r="S12" i="75" s="1"/>
  <c r="S8" i="74"/>
  <c r="S7" i="74"/>
  <c r="S10" i="74" s="1"/>
  <c r="S13" i="74" s="1"/>
  <c r="S6" i="74"/>
  <c r="S11" i="74" s="1"/>
  <c r="S14" i="74" s="1"/>
  <c r="S8" i="73"/>
  <c r="S7" i="73"/>
  <c r="S10" i="73" s="1"/>
  <c r="S13" i="73" s="1"/>
  <c r="S6" i="73"/>
  <c r="S9" i="73" s="1"/>
  <c r="S12" i="73" s="1"/>
  <c r="S8" i="72"/>
  <c r="S7" i="72"/>
  <c r="S10" i="72" s="1"/>
  <c r="S13" i="72" s="1"/>
  <c r="S6" i="72"/>
  <c r="S9" i="72" s="1"/>
  <c r="S12" i="72" s="1"/>
  <c r="S8" i="70"/>
  <c r="S7" i="70"/>
  <c r="S10" i="70" s="1"/>
  <c r="S13" i="70" s="1"/>
  <c r="S6" i="70"/>
  <c r="S11" i="70" s="1"/>
  <c r="S14" i="70" s="1"/>
  <c r="S8" i="69"/>
  <c r="S7" i="69"/>
  <c r="S10" i="69" s="1"/>
  <c r="S13" i="69" s="1"/>
  <c r="S6" i="69"/>
  <c r="S11" i="69" s="1"/>
  <c r="S14" i="69" s="1"/>
  <c r="S8" i="68"/>
  <c r="S7" i="68"/>
  <c r="S10" i="68" s="1"/>
  <c r="S13" i="68" s="1"/>
  <c r="S6" i="68"/>
  <c r="S11" i="68" s="1"/>
  <c r="S14" i="68" s="1"/>
  <c r="S8" i="67"/>
  <c r="S7" i="67"/>
  <c r="S10" i="67" s="1"/>
  <c r="S13" i="67" s="1"/>
  <c r="S6" i="67"/>
  <c r="S11" i="67" s="1"/>
  <c r="S14" i="67" s="1"/>
  <c r="S8" i="66"/>
  <c r="S7" i="66"/>
  <c r="S10" i="66" s="1"/>
  <c r="S13" i="66" s="1"/>
  <c r="S6" i="66"/>
  <c r="S11" i="66" s="1"/>
  <c r="S14" i="66" s="1"/>
  <c r="S11" i="65"/>
  <c r="S14" i="65" s="1"/>
  <c r="S10" i="65"/>
  <c r="S13" i="65" s="1"/>
  <c r="S8" i="65"/>
  <c r="S7" i="65"/>
  <c r="S6" i="65"/>
  <c r="S9" i="65" s="1"/>
  <c r="S12" i="65" s="1"/>
  <c r="S8" i="64"/>
  <c r="S7" i="64"/>
  <c r="S10" i="64" s="1"/>
  <c r="S13" i="64" s="1"/>
  <c r="S6" i="64"/>
  <c r="S11" i="64" s="1"/>
  <c r="S14" i="64" s="1"/>
  <c r="S10" i="63"/>
  <c r="S13" i="63" s="1"/>
  <c r="S8" i="63"/>
  <c r="S7" i="63"/>
  <c r="S6" i="63"/>
  <c r="S11" i="63" s="1"/>
  <c r="S14" i="63" s="1"/>
  <c r="S8" i="107"/>
  <c r="S7" i="107"/>
  <c r="S10" i="107" s="1"/>
  <c r="S13" i="107" s="1"/>
  <c r="S6" i="107"/>
  <c r="S11" i="107" s="1"/>
  <c r="S14" i="107" s="1"/>
  <c r="S9" i="92" l="1"/>
  <c r="S12" i="92" s="1"/>
  <c r="S9" i="91"/>
  <c r="S12" i="91" s="1"/>
  <c r="S9" i="90"/>
  <c r="S12" i="90" s="1"/>
  <c r="S9" i="88"/>
  <c r="S12" i="88" s="1"/>
  <c r="S9" i="89"/>
  <c r="S12" i="89" s="1"/>
  <c r="S11" i="86"/>
  <c r="S14" i="86" s="1"/>
  <c r="S9" i="85"/>
  <c r="S12" i="85" s="1"/>
  <c r="S9" i="84"/>
  <c r="S12" i="84" s="1"/>
  <c r="S9" i="83"/>
  <c r="S12" i="83" s="1"/>
  <c r="S9" i="82"/>
  <c r="S12" i="82" s="1"/>
  <c r="S9" i="81"/>
  <c r="S12" i="81" s="1"/>
  <c r="S9" i="80"/>
  <c r="S12" i="80" s="1"/>
  <c r="S9" i="78"/>
  <c r="S12" i="78" s="1"/>
  <c r="S9" i="77"/>
  <c r="S12" i="77" s="1"/>
  <c r="S11" i="76"/>
  <c r="S14" i="76" s="1"/>
  <c r="S9" i="74"/>
  <c r="S12" i="74" s="1"/>
  <c r="S11" i="73"/>
  <c r="S14" i="73" s="1"/>
  <c r="S11" i="72"/>
  <c r="S14" i="72" s="1"/>
  <c r="S9" i="70"/>
  <c r="S12" i="70" s="1"/>
  <c r="S9" i="69"/>
  <c r="S12" i="69" s="1"/>
  <c r="S9" i="68"/>
  <c r="S12" i="68" s="1"/>
  <c r="S9" i="67"/>
  <c r="S12" i="67" s="1"/>
  <c r="S9" i="66"/>
  <c r="S12" i="66" s="1"/>
  <c r="S9" i="64"/>
  <c r="S12" i="64" s="1"/>
  <c r="S9" i="63"/>
  <c r="S12" i="63" s="1"/>
  <c r="S9" i="107"/>
  <c r="S12" i="107" s="1"/>
  <c r="K133" i="107"/>
  <c r="K29" i="107"/>
  <c r="K28" i="107"/>
  <c r="K23" i="107"/>
  <c r="K21" i="107"/>
  <c r="J13" i="107"/>
  <c r="J12" i="107"/>
  <c r="O27" i="107"/>
  <c r="J11" i="107"/>
  <c r="O26" i="107"/>
  <c r="J10" i="107"/>
  <c r="J9" i="107"/>
  <c r="J8" i="107"/>
  <c r="J7" i="107"/>
  <c r="O29" i="107"/>
  <c r="O24" i="107"/>
  <c r="O28" i="107"/>
  <c r="O25" i="107"/>
  <c r="F171" i="92"/>
  <c r="E171" i="92"/>
  <c r="D171" i="92"/>
  <c r="F170" i="92"/>
  <c r="E170" i="92"/>
  <c r="D170" i="92"/>
  <c r="F169" i="92"/>
  <c r="E169" i="92"/>
  <c r="D169" i="92"/>
  <c r="K141" i="92"/>
  <c r="K140" i="92"/>
  <c r="K135" i="92"/>
  <c r="K133" i="92"/>
  <c r="J125" i="92"/>
  <c r="J124" i="92"/>
  <c r="O139" i="92"/>
  <c r="J123" i="92"/>
  <c r="O138" i="92"/>
  <c r="J122" i="92"/>
  <c r="O140" i="92"/>
  <c r="J121" i="92"/>
  <c r="O141" i="92"/>
  <c r="O136" i="92"/>
  <c r="J120" i="92"/>
  <c r="J119" i="92"/>
  <c r="K86" i="92"/>
  <c r="K85" i="92"/>
  <c r="K80" i="92"/>
  <c r="K78" i="92"/>
  <c r="J70" i="92"/>
  <c r="J69" i="92"/>
  <c r="O84" i="92"/>
  <c r="J68" i="92"/>
  <c r="O83" i="92"/>
  <c r="J67" i="92"/>
  <c r="O82" i="92"/>
  <c r="J66" i="92"/>
  <c r="O86" i="92"/>
  <c r="J65" i="92"/>
  <c r="J64" i="92"/>
  <c r="K29" i="92"/>
  <c r="K28" i="92"/>
  <c r="K23" i="92"/>
  <c r="K21" i="92"/>
  <c r="J13" i="92"/>
  <c r="J12" i="92"/>
  <c r="O27" i="92"/>
  <c r="J11" i="92"/>
  <c r="O26" i="92"/>
  <c r="J10" i="92"/>
  <c r="O28" i="92"/>
  <c r="O25" i="92"/>
  <c r="J9" i="92"/>
  <c r="O24" i="92"/>
  <c r="O29" i="92"/>
  <c r="J8" i="92"/>
  <c r="J7" i="92"/>
  <c r="F171" i="91"/>
  <c r="E171" i="91"/>
  <c r="D171" i="91"/>
  <c r="F170" i="91"/>
  <c r="E170" i="91"/>
  <c r="D170" i="91"/>
  <c r="F169" i="91"/>
  <c r="E169" i="91"/>
  <c r="D169" i="91"/>
  <c r="K141" i="91"/>
  <c r="K140" i="91"/>
  <c r="K135" i="91"/>
  <c r="K133" i="91"/>
  <c r="J125" i="91"/>
  <c r="J124" i="91"/>
  <c r="O139" i="91"/>
  <c r="J123" i="91"/>
  <c r="O138" i="91"/>
  <c r="J122" i="91"/>
  <c r="J121" i="91"/>
  <c r="O136" i="91"/>
  <c r="J120" i="91"/>
  <c r="J119" i="91"/>
  <c r="K86" i="91"/>
  <c r="K85" i="91"/>
  <c r="K80" i="91"/>
  <c r="K78" i="91"/>
  <c r="J70" i="91"/>
  <c r="J69" i="91"/>
  <c r="O84" i="91"/>
  <c r="J68" i="91"/>
  <c r="J67" i="91"/>
  <c r="O82" i="91"/>
  <c r="J66" i="91"/>
  <c r="O86" i="91"/>
  <c r="J65" i="91"/>
  <c r="J64" i="91"/>
  <c r="K29" i="91"/>
  <c r="K28" i="91"/>
  <c r="K23" i="91"/>
  <c r="K21" i="91"/>
  <c r="J13" i="91"/>
  <c r="J12" i="91"/>
  <c r="O27" i="91"/>
  <c r="J11" i="91"/>
  <c r="O26" i="91"/>
  <c r="J10" i="91"/>
  <c r="O28" i="91"/>
  <c r="J9" i="91"/>
  <c r="J8" i="91"/>
  <c r="J7" i="91"/>
  <c r="F171" i="90"/>
  <c r="E171" i="90"/>
  <c r="D171" i="90"/>
  <c r="F170" i="90"/>
  <c r="E170" i="90"/>
  <c r="D170" i="90"/>
  <c r="F169" i="90"/>
  <c r="E169" i="90"/>
  <c r="D169" i="90"/>
  <c r="K141" i="90"/>
  <c r="K140" i="90"/>
  <c r="K135" i="90"/>
  <c r="K133" i="90"/>
  <c r="J125" i="90"/>
  <c r="J124" i="90"/>
  <c r="O139" i="90"/>
  <c r="J123" i="90"/>
  <c r="O138" i="90"/>
  <c r="J122" i="90"/>
  <c r="O140" i="90"/>
  <c r="J121" i="90"/>
  <c r="O141" i="90"/>
  <c r="O136" i="90"/>
  <c r="J120" i="90"/>
  <c r="J119" i="90"/>
  <c r="K86" i="90"/>
  <c r="K85" i="90"/>
  <c r="K80" i="90"/>
  <c r="K78" i="90"/>
  <c r="J70" i="90"/>
  <c r="J69" i="90"/>
  <c r="O84" i="90"/>
  <c r="J68" i="90"/>
  <c r="O83" i="90"/>
  <c r="J67" i="90"/>
  <c r="J66" i="90"/>
  <c r="J65" i="90"/>
  <c r="J64" i="90"/>
  <c r="K29" i="90"/>
  <c r="K28" i="90"/>
  <c r="K23" i="90"/>
  <c r="K21" i="90"/>
  <c r="J13" i="90"/>
  <c r="J12" i="90"/>
  <c r="O27" i="90"/>
  <c r="J11" i="90"/>
  <c r="O26" i="90"/>
  <c r="J10" i="90"/>
  <c r="O28" i="90"/>
  <c r="J9" i="90"/>
  <c r="O24" i="90"/>
  <c r="J8" i="90"/>
  <c r="J7" i="90"/>
  <c r="F171" i="89"/>
  <c r="E171" i="89"/>
  <c r="D171" i="89"/>
  <c r="F170" i="89"/>
  <c r="E170" i="89"/>
  <c r="D170" i="89"/>
  <c r="F169" i="89"/>
  <c r="E169" i="89"/>
  <c r="D169" i="89"/>
  <c r="K141" i="89"/>
  <c r="K140" i="89"/>
  <c r="K135" i="89"/>
  <c r="K133" i="89"/>
  <c r="J125" i="89"/>
  <c r="J124" i="89"/>
  <c r="O139" i="89"/>
  <c r="J123" i="89"/>
  <c r="O138" i="89"/>
  <c r="J122" i="89"/>
  <c r="O140" i="89"/>
  <c r="J121" i="89"/>
  <c r="O141" i="89"/>
  <c r="J120" i="89"/>
  <c r="J119" i="89"/>
  <c r="K86" i="89"/>
  <c r="K85" i="89"/>
  <c r="K80" i="89"/>
  <c r="K78" i="89"/>
  <c r="J70" i="89"/>
  <c r="J69" i="89"/>
  <c r="O84" i="89"/>
  <c r="J68" i="89"/>
  <c r="J67" i="89"/>
  <c r="O82" i="89"/>
  <c r="J66" i="89"/>
  <c r="O86" i="89"/>
  <c r="J65" i="89"/>
  <c r="J64" i="89"/>
  <c r="K29" i="89"/>
  <c r="K28" i="89"/>
  <c r="K23" i="89"/>
  <c r="K21" i="89"/>
  <c r="J13" i="89"/>
  <c r="J12" i="89"/>
  <c r="J11" i="89"/>
  <c r="O26" i="89"/>
  <c r="J10" i="89"/>
  <c r="O25" i="89"/>
  <c r="J9" i="89"/>
  <c r="J8" i="89"/>
  <c r="J7" i="89"/>
  <c r="F171" i="88"/>
  <c r="E171" i="88"/>
  <c r="D171" i="88"/>
  <c r="F170" i="88"/>
  <c r="E170" i="88"/>
  <c r="D170" i="88"/>
  <c r="F169" i="88"/>
  <c r="E169" i="88"/>
  <c r="D169" i="88"/>
  <c r="K141" i="88"/>
  <c r="K140" i="88"/>
  <c r="K135" i="88"/>
  <c r="K133" i="88"/>
  <c r="J125" i="88"/>
  <c r="J124" i="88"/>
  <c r="O139" i="88"/>
  <c r="J123" i="88"/>
  <c r="O138" i="88"/>
  <c r="J122" i="88"/>
  <c r="O140" i="88"/>
  <c r="J121" i="88"/>
  <c r="O141" i="88"/>
  <c r="J120" i="88"/>
  <c r="J119" i="88"/>
  <c r="K86" i="88"/>
  <c r="K85" i="88"/>
  <c r="K80" i="88"/>
  <c r="K78" i="88"/>
  <c r="J70" i="88"/>
  <c r="J69" i="88"/>
  <c r="O84" i="88"/>
  <c r="J68" i="88"/>
  <c r="O83" i="88"/>
  <c r="J67" i="88"/>
  <c r="O82" i="88"/>
  <c r="J66" i="88"/>
  <c r="O86" i="88"/>
  <c r="J65" i="88"/>
  <c r="J64" i="88"/>
  <c r="K29" i="88"/>
  <c r="K28" i="88"/>
  <c r="K23" i="88"/>
  <c r="K21" i="88"/>
  <c r="J13" i="88"/>
  <c r="J12" i="88"/>
  <c r="J11" i="88"/>
  <c r="O26" i="88"/>
  <c r="J10" i="88"/>
  <c r="O25" i="88"/>
  <c r="J9" i="88"/>
  <c r="O29" i="88"/>
  <c r="J8" i="88"/>
  <c r="J7" i="88"/>
  <c r="F171" i="87"/>
  <c r="E171" i="87"/>
  <c r="D171" i="87"/>
  <c r="F170" i="87"/>
  <c r="E170" i="87"/>
  <c r="D170" i="87"/>
  <c r="F169" i="87"/>
  <c r="E169" i="87"/>
  <c r="D169" i="87"/>
  <c r="K141" i="87"/>
  <c r="K140" i="87"/>
  <c r="K135" i="87"/>
  <c r="K133" i="87"/>
  <c r="J125" i="87"/>
  <c r="J124" i="87"/>
  <c r="O139" i="87"/>
  <c r="J123" i="87"/>
  <c r="O138" i="87"/>
  <c r="J122" i="87"/>
  <c r="O140" i="87"/>
  <c r="J121" i="87"/>
  <c r="O141" i="87"/>
  <c r="O136" i="87"/>
  <c r="J120" i="87"/>
  <c r="J119" i="87"/>
  <c r="K86" i="87"/>
  <c r="K85" i="87"/>
  <c r="K80" i="87"/>
  <c r="K78" i="87"/>
  <c r="J70" i="87"/>
  <c r="J69" i="87"/>
  <c r="O84" i="87"/>
  <c r="J68" i="87"/>
  <c r="O83" i="87"/>
  <c r="J67" i="87"/>
  <c r="J66" i="87"/>
  <c r="J65" i="87"/>
  <c r="J64" i="87"/>
  <c r="K29" i="87"/>
  <c r="K28" i="87"/>
  <c r="K23" i="87"/>
  <c r="K21" i="87"/>
  <c r="J13" i="87"/>
  <c r="J12" i="87"/>
  <c r="J11" i="87"/>
  <c r="O26" i="87"/>
  <c r="J10" i="87"/>
  <c r="O28" i="87"/>
  <c r="O25" i="87"/>
  <c r="J9" i="87"/>
  <c r="J8" i="87"/>
  <c r="J7" i="87"/>
  <c r="F171" i="86"/>
  <c r="E171" i="86"/>
  <c r="D171" i="86"/>
  <c r="F170" i="86"/>
  <c r="E170" i="86"/>
  <c r="D170" i="86"/>
  <c r="F169" i="86"/>
  <c r="E169" i="86"/>
  <c r="D169" i="86"/>
  <c r="K141" i="86"/>
  <c r="K140" i="86"/>
  <c r="K135" i="86"/>
  <c r="K133" i="86"/>
  <c r="J125" i="86"/>
  <c r="J124" i="86"/>
  <c r="O139" i="86"/>
  <c r="J123" i="86"/>
  <c r="J122" i="86"/>
  <c r="J121" i="86"/>
  <c r="O141" i="86"/>
  <c r="O136" i="86"/>
  <c r="J120" i="86"/>
  <c r="J119" i="86"/>
  <c r="K86" i="86"/>
  <c r="K85" i="86"/>
  <c r="K80" i="86"/>
  <c r="K78" i="86"/>
  <c r="J70" i="86"/>
  <c r="J69" i="86"/>
  <c r="O84" i="86"/>
  <c r="J68" i="86"/>
  <c r="J67" i="86"/>
  <c r="O82" i="86"/>
  <c r="J66" i="86"/>
  <c r="O86" i="86"/>
  <c r="J65" i="86"/>
  <c r="J64" i="86"/>
  <c r="K29" i="86"/>
  <c r="K28" i="86"/>
  <c r="K21" i="86"/>
  <c r="J13" i="86"/>
  <c r="J12" i="86"/>
  <c r="J11" i="86"/>
  <c r="O26" i="86"/>
  <c r="J10" i="86"/>
  <c r="O28" i="86"/>
  <c r="O25" i="86"/>
  <c r="J9" i="86"/>
  <c r="J8" i="86"/>
  <c r="J7" i="86"/>
  <c r="F171" i="85"/>
  <c r="E171" i="85"/>
  <c r="D171" i="85"/>
  <c r="F170" i="85"/>
  <c r="E170" i="85"/>
  <c r="D170" i="85"/>
  <c r="F169" i="85"/>
  <c r="E169" i="85"/>
  <c r="D169" i="85"/>
  <c r="K141" i="85"/>
  <c r="K140" i="85"/>
  <c r="K135" i="85"/>
  <c r="K133" i="85"/>
  <c r="J125" i="85"/>
  <c r="J124" i="85"/>
  <c r="O139" i="85"/>
  <c r="J123" i="85"/>
  <c r="O138" i="85"/>
  <c r="J122" i="85"/>
  <c r="O137" i="85"/>
  <c r="O140" i="85"/>
  <c r="J121" i="85"/>
  <c r="O141" i="85"/>
  <c r="O136" i="85"/>
  <c r="J120" i="85"/>
  <c r="J119" i="85"/>
  <c r="K86" i="85"/>
  <c r="K85" i="85"/>
  <c r="K80" i="85"/>
  <c r="K78" i="85"/>
  <c r="J70" i="85"/>
  <c r="J69" i="85"/>
  <c r="O84" i="85"/>
  <c r="J68" i="85"/>
  <c r="O83" i="85"/>
  <c r="J67" i="85"/>
  <c r="O82" i="85"/>
  <c r="J66" i="85"/>
  <c r="O86" i="85"/>
  <c r="J65" i="85"/>
  <c r="J64" i="85"/>
  <c r="K29" i="85"/>
  <c r="K28" i="85"/>
  <c r="K23" i="85"/>
  <c r="K21" i="85"/>
  <c r="J13" i="85"/>
  <c r="J12" i="85"/>
  <c r="O27" i="85"/>
  <c r="J11" i="85"/>
  <c r="O26" i="85"/>
  <c r="J10" i="85"/>
  <c r="O28" i="85"/>
  <c r="O25" i="85"/>
  <c r="J9" i="85"/>
  <c r="O24" i="85"/>
  <c r="O29" i="85"/>
  <c r="J8" i="85"/>
  <c r="J7" i="85"/>
  <c r="F171" i="84"/>
  <c r="E171" i="84"/>
  <c r="D171" i="84"/>
  <c r="F170" i="84"/>
  <c r="E170" i="84"/>
  <c r="D170" i="84"/>
  <c r="F169" i="84"/>
  <c r="E169" i="84"/>
  <c r="D169" i="84"/>
  <c r="K141" i="84"/>
  <c r="K140" i="84"/>
  <c r="K135" i="84"/>
  <c r="K133" i="84"/>
  <c r="J125" i="84"/>
  <c r="J124" i="84"/>
  <c r="O139" i="84"/>
  <c r="J123" i="84"/>
  <c r="O138" i="84"/>
  <c r="J122" i="84"/>
  <c r="O140" i="84"/>
  <c r="J121" i="84"/>
  <c r="O141" i="84"/>
  <c r="O136" i="84"/>
  <c r="J120" i="84"/>
  <c r="J119" i="84"/>
  <c r="K86" i="84"/>
  <c r="K85" i="84"/>
  <c r="K80" i="84"/>
  <c r="K78" i="84"/>
  <c r="J70" i="84"/>
  <c r="J69" i="84"/>
  <c r="O84" i="84"/>
  <c r="J68" i="84"/>
  <c r="O83" i="84"/>
  <c r="J67" i="84"/>
  <c r="O82" i="84"/>
  <c r="J66" i="84"/>
  <c r="O86" i="84"/>
  <c r="J65" i="84"/>
  <c r="J64" i="84"/>
  <c r="K29" i="84"/>
  <c r="K28" i="84"/>
  <c r="K23" i="84"/>
  <c r="K21" i="84"/>
  <c r="J13" i="84"/>
  <c r="J12" i="84"/>
  <c r="J11" i="84"/>
  <c r="O26" i="84"/>
  <c r="J10" i="84"/>
  <c r="O28" i="84"/>
  <c r="O25" i="84"/>
  <c r="J9" i="84"/>
  <c r="O29" i="84"/>
  <c r="J8" i="84"/>
  <c r="J7" i="84"/>
  <c r="F171" i="83"/>
  <c r="E171" i="83"/>
  <c r="D171" i="83"/>
  <c r="F170" i="83"/>
  <c r="E170" i="83"/>
  <c r="D170" i="83"/>
  <c r="F169" i="83"/>
  <c r="E169" i="83"/>
  <c r="D169" i="83"/>
  <c r="K141" i="83"/>
  <c r="K140" i="83"/>
  <c r="K135" i="83"/>
  <c r="K133" i="83"/>
  <c r="J125" i="83"/>
  <c r="J124" i="83"/>
  <c r="O139" i="83"/>
  <c r="J123" i="83"/>
  <c r="O138" i="83"/>
  <c r="J122" i="83"/>
  <c r="O140" i="83"/>
  <c r="J121" i="83"/>
  <c r="O141" i="83"/>
  <c r="O136" i="83"/>
  <c r="J120" i="83"/>
  <c r="J119" i="83"/>
  <c r="K86" i="83"/>
  <c r="K85" i="83"/>
  <c r="K80" i="83"/>
  <c r="K78" i="83"/>
  <c r="J70" i="83"/>
  <c r="J69" i="83"/>
  <c r="O84" i="83"/>
  <c r="J68" i="83"/>
  <c r="O83" i="83"/>
  <c r="J67" i="83"/>
  <c r="J66" i="83"/>
  <c r="J65" i="83"/>
  <c r="J64" i="83"/>
  <c r="K29" i="83"/>
  <c r="K28" i="83"/>
  <c r="K23" i="83"/>
  <c r="K21" i="83"/>
  <c r="J13" i="83"/>
  <c r="J12" i="83"/>
  <c r="O27" i="83"/>
  <c r="J11" i="83"/>
  <c r="O26" i="83"/>
  <c r="J10" i="83"/>
  <c r="O28" i="83"/>
  <c r="J9" i="83"/>
  <c r="O24" i="83"/>
  <c r="J8" i="83"/>
  <c r="J7" i="83"/>
  <c r="F171" i="82"/>
  <c r="E171" i="82"/>
  <c r="D171" i="82"/>
  <c r="F170" i="82"/>
  <c r="E170" i="82"/>
  <c r="D170" i="82"/>
  <c r="F169" i="82"/>
  <c r="E169" i="82"/>
  <c r="D169" i="82"/>
  <c r="K141" i="82"/>
  <c r="K140" i="82"/>
  <c r="K135" i="82"/>
  <c r="K133" i="82"/>
  <c r="J125" i="82"/>
  <c r="J124" i="82"/>
  <c r="O139" i="82"/>
  <c r="J123" i="82"/>
  <c r="O138" i="82"/>
  <c r="J122" i="82"/>
  <c r="O140" i="82"/>
  <c r="J121" i="82"/>
  <c r="O141" i="82"/>
  <c r="O136" i="82"/>
  <c r="J120" i="82"/>
  <c r="J119" i="82"/>
  <c r="K86" i="82"/>
  <c r="K85" i="82"/>
  <c r="K80" i="82"/>
  <c r="K78" i="82"/>
  <c r="J70" i="82"/>
  <c r="J69" i="82"/>
  <c r="O84" i="82"/>
  <c r="J68" i="82"/>
  <c r="O83" i="82"/>
  <c r="J67" i="82"/>
  <c r="O82" i="82"/>
  <c r="J66" i="82"/>
  <c r="O86" i="82"/>
  <c r="J65" i="82"/>
  <c r="J64" i="82"/>
  <c r="K29" i="82"/>
  <c r="K28" i="82"/>
  <c r="K23" i="82"/>
  <c r="K21" i="82"/>
  <c r="J13" i="82"/>
  <c r="J12" i="82"/>
  <c r="O27" i="82"/>
  <c r="J11" i="82"/>
  <c r="O26" i="82"/>
  <c r="J10" i="82"/>
  <c r="O28" i="82"/>
  <c r="O25" i="82"/>
  <c r="J9" i="82"/>
  <c r="O24" i="82"/>
  <c r="J8" i="82"/>
  <c r="J7" i="82"/>
  <c r="F171" i="81"/>
  <c r="E171" i="81"/>
  <c r="D171" i="81"/>
  <c r="F170" i="81"/>
  <c r="E170" i="81"/>
  <c r="D170" i="81"/>
  <c r="F169" i="81"/>
  <c r="E169" i="81"/>
  <c r="D169" i="81"/>
  <c r="K141" i="81"/>
  <c r="K140" i="81"/>
  <c r="K135" i="81"/>
  <c r="K133" i="81"/>
  <c r="J125" i="81"/>
  <c r="J124" i="81"/>
  <c r="O139" i="81"/>
  <c r="J123" i="81"/>
  <c r="J122" i="81"/>
  <c r="J121" i="81"/>
  <c r="O141" i="81"/>
  <c r="J120" i="81"/>
  <c r="J119" i="81"/>
  <c r="K86" i="81"/>
  <c r="K85" i="81"/>
  <c r="K80" i="81"/>
  <c r="K78" i="81"/>
  <c r="J70" i="81"/>
  <c r="J69" i="81"/>
  <c r="O84" i="81"/>
  <c r="J68" i="81"/>
  <c r="O83" i="81"/>
  <c r="J67" i="81"/>
  <c r="J66" i="81"/>
  <c r="J65" i="81"/>
  <c r="J64" i="81"/>
  <c r="K29" i="81"/>
  <c r="K28" i="81"/>
  <c r="K23" i="81"/>
  <c r="K21" i="81"/>
  <c r="J13" i="81"/>
  <c r="J12" i="81"/>
  <c r="O27" i="81"/>
  <c r="J11" i="81"/>
  <c r="O26" i="81"/>
  <c r="J10" i="81"/>
  <c r="O25" i="81"/>
  <c r="J9" i="81"/>
  <c r="O24" i="81"/>
  <c r="O29" i="81"/>
  <c r="J8" i="81"/>
  <c r="J7" i="81"/>
  <c r="F171" i="80"/>
  <c r="E171" i="80"/>
  <c r="D171" i="80"/>
  <c r="F170" i="80"/>
  <c r="E170" i="80"/>
  <c r="D170" i="80"/>
  <c r="F169" i="80"/>
  <c r="E169" i="80"/>
  <c r="D169" i="80"/>
  <c r="K141" i="80"/>
  <c r="K140" i="80"/>
  <c r="K135" i="80"/>
  <c r="K133" i="80"/>
  <c r="J125" i="80"/>
  <c r="J124" i="80"/>
  <c r="O139" i="80"/>
  <c r="J123" i="80"/>
  <c r="J122" i="80"/>
  <c r="O140" i="80"/>
  <c r="O137" i="80"/>
  <c r="J121" i="80"/>
  <c r="O141" i="80"/>
  <c r="J120" i="80"/>
  <c r="J119" i="80"/>
  <c r="K86" i="80"/>
  <c r="K85" i="80"/>
  <c r="K80" i="80"/>
  <c r="K78" i="80"/>
  <c r="J70" i="80"/>
  <c r="J69" i="80"/>
  <c r="O84" i="80"/>
  <c r="J68" i="80"/>
  <c r="O83" i="80"/>
  <c r="J67" i="80"/>
  <c r="O85" i="80"/>
  <c r="J66" i="80"/>
  <c r="O86" i="80"/>
  <c r="O81" i="80"/>
  <c r="J65" i="80"/>
  <c r="J64" i="80"/>
  <c r="K29" i="80"/>
  <c r="K28" i="80"/>
  <c r="K23" i="80"/>
  <c r="K21" i="80"/>
  <c r="J13" i="80"/>
  <c r="J12" i="80"/>
  <c r="J11" i="80"/>
  <c r="O26" i="80"/>
  <c r="J10" i="80"/>
  <c r="O25" i="80"/>
  <c r="J9" i="80"/>
  <c r="J8" i="80"/>
  <c r="J7" i="80"/>
  <c r="F171" i="79"/>
  <c r="E171" i="79"/>
  <c r="D171" i="79"/>
  <c r="F170" i="79"/>
  <c r="E170" i="79"/>
  <c r="D170" i="79"/>
  <c r="F169" i="79"/>
  <c r="E169" i="79"/>
  <c r="D169" i="79"/>
  <c r="K141" i="79"/>
  <c r="K140" i="79"/>
  <c r="K135" i="79"/>
  <c r="K133" i="79"/>
  <c r="J125" i="79"/>
  <c r="J124" i="79"/>
  <c r="O139" i="79"/>
  <c r="J123" i="79"/>
  <c r="J122" i="79"/>
  <c r="J121" i="79"/>
  <c r="O141" i="79"/>
  <c r="O136" i="79"/>
  <c r="J120" i="79"/>
  <c r="J119" i="79"/>
  <c r="K86" i="79"/>
  <c r="K85" i="79"/>
  <c r="K80" i="79"/>
  <c r="K78" i="79"/>
  <c r="J70" i="79"/>
  <c r="J69" i="79"/>
  <c r="O84" i="79"/>
  <c r="J68" i="79"/>
  <c r="O83" i="79"/>
  <c r="J67" i="79"/>
  <c r="J66" i="79"/>
  <c r="J65" i="79"/>
  <c r="J64" i="79"/>
  <c r="K29" i="79"/>
  <c r="K28" i="79"/>
  <c r="K23" i="79"/>
  <c r="K21" i="79"/>
  <c r="J13" i="79"/>
  <c r="J12" i="79"/>
  <c r="J11" i="79"/>
  <c r="O26" i="79"/>
  <c r="J10" i="79"/>
  <c r="O28" i="79"/>
  <c r="O25" i="79"/>
  <c r="J9" i="79"/>
  <c r="J8" i="79"/>
  <c r="J7" i="79"/>
  <c r="F171" i="78"/>
  <c r="E171" i="78"/>
  <c r="D171" i="78"/>
  <c r="F170" i="78"/>
  <c r="E170" i="78"/>
  <c r="D170" i="78"/>
  <c r="F169" i="78"/>
  <c r="E169" i="78"/>
  <c r="D169" i="78"/>
  <c r="K141" i="78"/>
  <c r="K140" i="78"/>
  <c r="K135" i="78"/>
  <c r="K133" i="78"/>
  <c r="J125" i="78"/>
  <c r="J124" i="78"/>
  <c r="O139" i="78"/>
  <c r="J123" i="78"/>
  <c r="O138" i="78"/>
  <c r="J122" i="78"/>
  <c r="J121" i="78"/>
  <c r="O141" i="78"/>
  <c r="J120" i="78"/>
  <c r="J119" i="78"/>
  <c r="K86" i="78"/>
  <c r="K85" i="78"/>
  <c r="K80" i="78"/>
  <c r="K78" i="78"/>
  <c r="J70" i="78"/>
  <c r="J69" i="78"/>
  <c r="O84" i="78"/>
  <c r="J68" i="78"/>
  <c r="J67" i="78"/>
  <c r="O82" i="78"/>
  <c r="J66" i="78"/>
  <c r="O86" i="78"/>
  <c r="J65" i="78"/>
  <c r="J64" i="78"/>
  <c r="K29" i="78"/>
  <c r="K28" i="78"/>
  <c r="K23" i="78"/>
  <c r="K21" i="78"/>
  <c r="J13" i="78"/>
  <c r="J12" i="78"/>
  <c r="O27" i="78"/>
  <c r="J11" i="78"/>
  <c r="O26" i="78"/>
  <c r="J10" i="78"/>
  <c r="O25" i="78"/>
  <c r="J9" i="78"/>
  <c r="J8" i="78"/>
  <c r="J7" i="78"/>
  <c r="F171" i="77"/>
  <c r="E171" i="77"/>
  <c r="D171" i="77"/>
  <c r="F170" i="77"/>
  <c r="E170" i="77"/>
  <c r="D170" i="77"/>
  <c r="F169" i="77"/>
  <c r="E169" i="77"/>
  <c r="D169" i="77"/>
  <c r="K141" i="77"/>
  <c r="K140" i="77"/>
  <c r="K135" i="77"/>
  <c r="K133" i="77"/>
  <c r="J125" i="77"/>
  <c r="J124" i="77"/>
  <c r="O139" i="77"/>
  <c r="J123" i="77"/>
  <c r="O138" i="77"/>
  <c r="J122" i="77"/>
  <c r="O140" i="77"/>
  <c r="J121" i="77"/>
  <c r="O141" i="77"/>
  <c r="O136" i="77"/>
  <c r="J120" i="77"/>
  <c r="J119" i="77"/>
  <c r="K86" i="77"/>
  <c r="K85" i="77"/>
  <c r="K80" i="77"/>
  <c r="K78" i="77"/>
  <c r="J70" i="77"/>
  <c r="J69" i="77"/>
  <c r="O84" i="77"/>
  <c r="J68" i="77"/>
  <c r="O83" i="77"/>
  <c r="J67" i="77"/>
  <c r="J66" i="77"/>
  <c r="J65" i="77"/>
  <c r="J64" i="77"/>
  <c r="K29" i="77"/>
  <c r="K28" i="77"/>
  <c r="K23" i="77"/>
  <c r="K21" i="77"/>
  <c r="J13" i="77"/>
  <c r="J12" i="77"/>
  <c r="O27" i="77"/>
  <c r="J11" i="77"/>
  <c r="O26" i="77"/>
  <c r="J10" i="77"/>
  <c r="O28" i="77"/>
  <c r="J9" i="77"/>
  <c r="O24" i="77"/>
  <c r="J8" i="77"/>
  <c r="J7" i="77"/>
  <c r="F171" i="76"/>
  <c r="E171" i="76"/>
  <c r="D171" i="76"/>
  <c r="F170" i="76"/>
  <c r="E170" i="76"/>
  <c r="D170" i="76"/>
  <c r="F169" i="76"/>
  <c r="E169" i="76"/>
  <c r="D169" i="76"/>
  <c r="K141" i="76"/>
  <c r="K140" i="76"/>
  <c r="K135" i="76"/>
  <c r="K133" i="76"/>
  <c r="J125" i="76"/>
  <c r="J124" i="76"/>
  <c r="O139" i="76"/>
  <c r="J123" i="76"/>
  <c r="O138" i="76"/>
  <c r="J122" i="76"/>
  <c r="O140" i="76"/>
  <c r="J121" i="76"/>
  <c r="O141" i="76"/>
  <c r="O136" i="76"/>
  <c r="J120" i="76"/>
  <c r="J119" i="76"/>
  <c r="K86" i="76"/>
  <c r="K85" i="76"/>
  <c r="K80" i="76"/>
  <c r="K78" i="76"/>
  <c r="J70" i="76"/>
  <c r="J69" i="76"/>
  <c r="O84" i="76"/>
  <c r="J68" i="76"/>
  <c r="O83" i="76"/>
  <c r="J67" i="76"/>
  <c r="O82" i="76"/>
  <c r="J66" i="76"/>
  <c r="O86" i="76"/>
  <c r="J65" i="76"/>
  <c r="J64" i="76"/>
  <c r="K29" i="76"/>
  <c r="K28" i="76"/>
  <c r="K23" i="76"/>
  <c r="K21" i="76"/>
  <c r="J13" i="76"/>
  <c r="J12" i="76"/>
  <c r="O27" i="76"/>
  <c r="J11" i="76"/>
  <c r="O26" i="76"/>
  <c r="J10" i="76"/>
  <c r="O28" i="76"/>
  <c r="J9" i="76"/>
  <c r="O24" i="76"/>
  <c r="O29" i="76"/>
  <c r="J8" i="76"/>
  <c r="J7" i="76"/>
  <c r="F171" i="75"/>
  <c r="E171" i="75"/>
  <c r="D171" i="75"/>
  <c r="F170" i="75"/>
  <c r="E170" i="75"/>
  <c r="D170" i="75"/>
  <c r="F169" i="75"/>
  <c r="E169" i="75"/>
  <c r="D169" i="75"/>
  <c r="K141" i="75"/>
  <c r="K140" i="75"/>
  <c r="K135" i="75"/>
  <c r="K133" i="75"/>
  <c r="J125" i="75"/>
  <c r="J124" i="75"/>
  <c r="O139" i="75"/>
  <c r="J123" i="75"/>
  <c r="O138" i="75"/>
  <c r="J122" i="75"/>
  <c r="O140" i="75"/>
  <c r="J121" i="75"/>
  <c r="O141" i="75"/>
  <c r="O136" i="75"/>
  <c r="J120" i="75"/>
  <c r="J119" i="75"/>
  <c r="K86" i="75"/>
  <c r="K85" i="75"/>
  <c r="K80" i="75"/>
  <c r="K78" i="75"/>
  <c r="J70" i="75"/>
  <c r="J69" i="75"/>
  <c r="O84" i="75"/>
  <c r="J68" i="75"/>
  <c r="O83" i="75"/>
  <c r="J67" i="75"/>
  <c r="O82" i="75"/>
  <c r="J66" i="75"/>
  <c r="O86" i="75"/>
  <c r="J65" i="75"/>
  <c r="J64" i="75"/>
  <c r="K29" i="75"/>
  <c r="K28" i="75"/>
  <c r="K23" i="75"/>
  <c r="K21" i="75"/>
  <c r="J13" i="75"/>
  <c r="J12" i="75"/>
  <c r="O27" i="75"/>
  <c r="J11" i="75"/>
  <c r="O26" i="75"/>
  <c r="J10" i="75"/>
  <c r="O28" i="75"/>
  <c r="J9" i="75"/>
  <c r="O24" i="75"/>
  <c r="O29" i="75"/>
  <c r="J8" i="75"/>
  <c r="J7" i="75"/>
  <c r="F171" i="74"/>
  <c r="E171" i="74"/>
  <c r="D171" i="74"/>
  <c r="F170" i="74"/>
  <c r="E170" i="74"/>
  <c r="D170" i="74"/>
  <c r="F169" i="74"/>
  <c r="E169" i="74"/>
  <c r="D169" i="74"/>
  <c r="K141" i="74"/>
  <c r="K140" i="74"/>
  <c r="K135" i="74"/>
  <c r="K133" i="74"/>
  <c r="J125" i="74"/>
  <c r="J124" i="74"/>
  <c r="O139" i="74"/>
  <c r="J123" i="74"/>
  <c r="O138" i="74"/>
  <c r="J122" i="74"/>
  <c r="O140" i="74"/>
  <c r="J121" i="74"/>
  <c r="O141" i="74"/>
  <c r="O136" i="74"/>
  <c r="J120" i="74"/>
  <c r="J119" i="74"/>
  <c r="K86" i="74"/>
  <c r="K85" i="74"/>
  <c r="K80" i="74"/>
  <c r="K78" i="74"/>
  <c r="J70" i="74"/>
  <c r="J69" i="74"/>
  <c r="O84" i="74"/>
  <c r="J68" i="74"/>
  <c r="O83" i="74"/>
  <c r="J67" i="74"/>
  <c r="O85" i="74"/>
  <c r="J66" i="74"/>
  <c r="O86" i="74"/>
  <c r="J65" i="74"/>
  <c r="J64" i="74"/>
  <c r="K29" i="74"/>
  <c r="K28" i="74"/>
  <c r="K23" i="74"/>
  <c r="K21" i="74"/>
  <c r="J13" i="74"/>
  <c r="J12" i="74"/>
  <c r="O27" i="74"/>
  <c r="J11" i="74"/>
  <c r="O26" i="74"/>
  <c r="J10" i="74"/>
  <c r="O28" i="74"/>
  <c r="O25" i="74"/>
  <c r="J9" i="74"/>
  <c r="O24" i="74"/>
  <c r="J8" i="74"/>
  <c r="J7" i="74"/>
  <c r="F171" i="73"/>
  <c r="E171" i="73"/>
  <c r="D171" i="73"/>
  <c r="F170" i="73"/>
  <c r="E170" i="73"/>
  <c r="D170" i="73"/>
  <c r="F169" i="73"/>
  <c r="E169" i="73"/>
  <c r="D169" i="73"/>
  <c r="K141" i="73"/>
  <c r="K140" i="73"/>
  <c r="K135" i="73"/>
  <c r="K133" i="73"/>
  <c r="J125" i="73"/>
  <c r="J124" i="73"/>
  <c r="O139" i="73"/>
  <c r="J123" i="73"/>
  <c r="O138" i="73"/>
  <c r="J122" i="73"/>
  <c r="O140" i="73"/>
  <c r="J121" i="73"/>
  <c r="O141" i="73"/>
  <c r="O136" i="73"/>
  <c r="J120" i="73"/>
  <c r="J119" i="73"/>
  <c r="K86" i="73"/>
  <c r="K85" i="73"/>
  <c r="K80" i="73"/>
  <c r="K78" i="73"/>
  <c r="J70" i="73"/>
  <c r="J69" i="73"/>
  <c r="J68" i="73"/>
  <c r="O83" i="73"/>
  <c r="J67" i="73"/>
  <c r="O82" i="73"/>
  <c r="J66" i="73"/>
  <c r="O86" i="73"/>
  <c r="J65" i="73"/>
  <c r="J64" i="73"/>
  <c r="K29" i="73"/>
  <c r="K28" i="73"/>
  <c r="K23" i="73"/>
  <c r="K21" i="73"/>
  <c r="J13" i="73"/>
  <c r="J12" i="73"/>
  <c r="J11" i="73"/>
  <c r="O26" i="73"/>
  <c r="J10" i="73"/>
  <c r="O28" i="73"/>
  <c r="O25" i="73"/>
  <c r="J9" i="73"/>
  <c r="O29" i="73"/>
  <c r="J8" i="73"/>
  <c r="J7" i="73"/>
  <c r="F171" i="72"/>
  <c r="E171" i="72"/>
  <c r="D171" i="72"/>
  <c r="F170" i="72"/>
  <c r="E170" i="72"/>
  <c r="D170" i="72"/>
  <c r="F169" i="72"/>
  <c r="E169" i="72"/>
  <c r="D169" i="72"/>
  <c r="K141" i="72"/>
  <c r="K140" i="72"/>
  <c r="K135" i="72"/>
  <c r="K133" i="72"/>
  <c r="J125" i="72"/>
  <c r="J124" i="72"/>
  <c r="O139" i="72"/>
  <c r="J123" i="72"/>
  <c r="J122" i="72"/>
  <c r="O137" i="72"/>
  <c r="J121" i="72"/>
  <c r="O141" i="72"/>
  <c r="O136" i="72"/>
  <c r="J120" i="72"/>
  <c r="J119" i="72"/>
  <c r="K86" i="72"/>
  <c r="K85" i="72"/>
  <c r="K80" i="72"/>
  <c r="K78" i="72"/>
  <c r="J70" i="72"/>
  <c r="J69" i="72"/>
  <c r="O84" i="72"/>
  <c r="J68" i="72"/>
  <c r="O83" i="72"/>
  <c r="J67" i="72"/>
  <c r="J66" i="72"/>
  <c r="J65" i="72"/>
  <c r="J64" i="72"/>
  <c r="K29" i="72"/>
  <c r="K28" i="72"/>
  <c r="K23" i="72"/>
  <c r="K21" i="72"/>
  <c r="J13" i="72"/>
  <c r="J12" i="72"/>
  <c r="O27" i="72"/>
  <c r="J11" i="72"/>
  <c r="J10" i="72"/>
  <c r="J9" i="72"/>
  <c r="O24" i="72"/>
  <c r="J8" i="72"/>
  <c r="J7" i="72"/>
  <c r="F171" i="70"/>
  <c r="E171" i="70"/>
  <c r="D171" i="70"/>
  <c r="F170" i="70"/>
  <c r="E170" i="70"/>
  <c r="D170" i="70"/>
  <c r="F169" i="70"/>
  <c r="E169" i="70"/>
  <c r="D169" i="70"/>
  <c r="K141" i="70"/>
  <c r="K140" i="70"/>
  <c r="K135" i="70"/>
  <c r="K133" i="70"/>
  <c r="J125" i="70"/>
  <c r="J124" i="70"/>
  <c r="O139" i="70"/>
  <c r="J123" i="70"/>
  <c r="O138" i="70"/>
  <c r="J122" i="70"/>
  <c r="J121" i="70"/>
  <c r="O141" i="70"/>
  <c r="O136" i="70"/>
  <c r="J120" i="70"/>
  <c r="J119" i="70"/>
  <c r="K86" i="70"/>
  <c r="K85" i="70"/>
  <c r="K80" i="70"/>
  <c r="K78" i="70"/>
  <c r="J70" i="70"/>
  <c r="J69" i="70"/>
  <c r="O84" i="70"/>
  <c r="J68" i="70"/>
  <c r="O83" i="70"/>
  <c r="J67" i="70"/>
  <c r="O82" i="70"/>
  <c r="J66" i="70"/>
  <c r="J65" i="70"/>
  <c r="J64" i="70"/>
  <c r="K29" i="70"/>
  <c r="K28" i="70"/>
  <c r="K23" i="70"/>
  <c r="K21" i="70"/>
  <c r="J13" i="70"/>
  <c r="J12" i="70"/>
  <c r="O27" i="70"/>
  <c r="J11" i="70"/>
  <c r="O26" i="70"/>
  <c r="J10" i="70"/>
  <c r="O28" i="70"/>
  <c r="J9" i="70"/>
  <c r="O24" i="70"/>
  <c r="O29" i="70"/>
  <c r="J8" i="70"/>
  <c r="J7" i="70"/>
  <c r="F171" i="69"/>
  <c r="E171" i="69"/>
  <c r="D171" i="69"/>
  <c r="F170" i="69"/>
  <c r="E170" i="69"/>
  <c r="D170" i="69"/>
  <c r="F169" i="69"/>
  <c r="E169" i="69"/>
  <c r="D169" i="69"/>
  <c r="K141" i="69"/>
  <c r="K140" i="69"/>
  <c r="K135" i="69"/>
  <c r="K133" i="69"/>
  <c r="J125" i="69"/>
  <c r="J124" i="69"/>
  <c r="O139" i="69"/>
  <c r="J123" i="69"/>
  <c r="O138" i="69"/>
  <c r="J122" i="69"/>
  <c r="J121" i="69"/>
  <c r="O141" i="69"/>
  <c r="O136" i="69"/>
  <c r="J120" i="69"/>
  <c r="J119" i="69"/>
  <c r="K86" i="69"/>
  <c r="K85" i="69"/>
  <c r="K80" i="69"/>
  <c r="K78" i="69"/>
  <c r="J70" i="69"/>
  <c r="J69" i="69"/>
  <c r="O84" i="69"/>
  <c r="J68" i="69"/>
  <c r="O83" i="69"/>
  <c r="J67" i="69"/>
  <c r="J66" i="69"/>
  <c r="J65" i="69"/>
  <c r="J64" i="69"/>
  <c r="K29" i="69"/>
  <c r="K28" i="69"/>
  <c r="K23" i="69"/>
  <c r="K21" i="69"/>
  <c r="J13" i="69"/>
  <c r="J12" i="69"/>
  <c r="O27" i="69"/>
  <c r="J11" i="69"/>
  <c r="O26" i="69"/>
  <c r="J10" i="69"/>
  <c r="O28" i="69"/>
  <c r="J9" i="69"/>
  <c r="O24" i="69"/>
  <c r="J8" i="69"/>
  <c r="J7" i="69"/>
  <c r="F171" i="68"/>
  <c r="E171" i="68"/>
  <c r="D171" i="68"/>
  <c r="F170" i="68"/>
  <c r="E170" i="68"/>
  <c r="D170" i="68"/>
  <c r="F169" i="68"/>
  <c r="E169" i="68"/>
  <c r="D169" i="68"/>
  <c r="K141" i="68"/>
  <c r="K140" i="68"/>
  <c r="K135" i="68"/>
  <c r="K133" i="68"/>
  <c r="J125" i="68"/>
  <c r="J124" i="68"/>
  <c r="O139" i="68"/>
  <c r="J123" i="68"/>
  <c r="J122" i="68"/>
  <c r="J121" i="68"/>
  <c r="O141" i="68"/>
  <c r="J120" i="68"/>
  <c r="J119" i="68"/>
  <c r="K86" i="68"/>
  <c r="K85" i="68"/>
  <c r="K80" i="68"/>
  <c r="K78" i="68"/>
  <c r="J70" i="68"/>
  <c r="J69" i="68"/>
  <c r="O84" i="68"/>
  <c r="J68" i="68"/>
  <c r="O83" i="68"/>
  <c r="J67" i="68"/>
  <c r="J66" i="68"/>
  <c r="J65" i="68"/>
  <c r="J64" i="68"/>
  <c r="K29" i="68"/>
  <c r="K28" i="68"/>
  <c r="K23" i="68"/>
  <c r="K21" i="68"/>
  <c r="J13" i="68"/>
  <c r="J12" i="68"/>
  <c r="O27" i="68"/>
  <c r="J11" i="68"/>
  <c r="O26" i="68"/>
  <c r="J10" i="68"/>
  <c r="O25" i="68"/>
  <c r="J9" i="68"/>
  <c r="O29" i="68"/>
  <c r="J8" i="68"/>
  <c r="J7" i="68"/>
  <c r="F171" i="67"/>
  <c r="E171" i="67"/>
  <c r="D171" i="67"/>
  <c r="F170" i="67"/>
  <c r="E170" i="67"/>
  <c r="D170" i="67"/>
  <c r="F169" i="67"/>
  <c r="E169" i="67"/>
  <c r="D169" i="67"/>
  <c r="K141" i="67"/>
  <c r="K140" i="67"/>
  <c r="K135" i="67"/>
  <c r="K133" i="67"/>
  <c r="J125" i="67"/>
  <c r="J124" i="67"/>
  <c r="O139" i="67"/>
  <c r="J123" i="67"/>
  <c r="O138" i="67"/>
  <c r="J122" i="67"/>
  <c r="O140" i="67"/>
  <c r="J121" i="67"/>
  <c r="O141" i="67"/>
  <c r="O136" i="67"/>
  <c r="J120" i="67"/>
  <c r="J119" i="67"/>
  <c r="K86" i="67"/>
  <c r="K85" i="67"/>
  <c r="K80" i="67"/>
  <c r="K78" i="67"/>
  <c r="J70" i="67"/>
  <c r="J69" i="67"/>
  <c r="O84" i="67"/>
  <c r="J68" i="67"/>
  <c r="O83" i="67"/>
  <c r="J67" i="67"/>
  <c r="J66" i="67"/>
  <c r="J65" i="67"/>
  <c r="J64" i="67"/>
  <c r="K29" i="67"/>
  <c r="K28" i="67"/>
  <c r="K23" i="67"/>
  <c r="K21" i="67"/>
  <c r="J13" i="67"/>
  <c r="J12" i="67"/>
  <c r="O27" i="67"/>
  <c r="J11" i="67"/>
  <c r="O26" i="67"/>
  <c r="J10" i="67"/>
  <c r="O28" i="67"/>
  <c r="J9" i="67"/>
  <c r="O24" i="67"/>
  <c r="J8" i="67"/>
  <c r="J7" i="67"/>
  <c r="F171" i="66"/>
  <c r="E171" i="66"/>
  <c r="D171" i="66"/>
  <c r="F170" i="66"/>
  <c r="E170" i="66"/>
  <c r="D170" i="66"/>
  <c r="F169" i="66"/>
  <c r="E169" i="66"/>
  <c r="D169" i="66"/>
  <c r="K141" i="66"/>
  <c r="K140" i="66"/>
  <c r="K135" i="66"/>
  <c r="K133" i="66"/>
  <c r="J125" i="66"/>
  <c r="J124" i="66"/>
  <c r="O139" i="66"/>
  <c r="J123" i="66"/>
  <c r="O138" i="66"/>
  <c r="J122" i="66"/>
  <c r="O140" i="66"/>
  <c r="J121" i="66"/>
  <c r="O141" i="66"/>
  <c r="O136" i="66"/>
  <c r="J120" i="66"/>
  <c r="J119" i="66"/>
  <c r="K86" i="66"/>
  <c r="K85" i="66"/>
  <c r="K80" i="66"/>
  <c r="K78" i="66"/>
  <c r="J70" i="66"/>
  <c r="J69" i="66"/>
  <c r="J68" i="66"/>
  <c r="O83" i="66"/>
  <c r="J67" i="66"/>
  <c r="O82" i="66"/>
  <c r="J66" i="66"/>
  <c r="O86" i="66"/>
  <c r="J65" i="66"/>
  <c r="J64" i="66"/>
  <c r="K29" i="66"/>
  <c r="K28" i="66"/>
  <c r="K23" i="66"/>
  <c r="K21" i="66"/>
  <c r="J13" i="66"/>
  <c r="J12" i="66"/>
  <c r="J11" i="66"/>
  <c r="O26" i="66"/>
  <c r="J10" i="66"/>
  <c r="O28" i="66"/>
  <c r="O25" i="66"/>
  <c r="J9" i="66"/>
  <c r="O29" i="66"/>
  <c r="J8" i="66"/>
  <c r="J7" i="66"/>
  <c r="F171" i="65"/>
  <c r="E171" i="65"/>
  <c r="D171" i="65"/>
  <c r="F170" i="65"/>
  <c r="E170" i="65"/>
  <c r="D170" i="65"/>
  <c r="F169" i="65"/>
  <c r="E169" i="65"/>
  <c r="D169" i="65"/>
  <c r="K141" i="65"/>
  <c r="K140" i="65"/>
  <c r="K135" i="65"/>
  <c r="K133" i="65"/>
  <c r="J125" i="65"/>
  <c r="J124" i="65"/>
  <c r="O139" i="65"/>
  <c r="J123" i="65"/>
  <c r="O138" i="65"/>
  <c r="J122" i="65"/>
  <c r="O140" i="65"/>
  <c r="O137" i="65"/>
  <c r="J121" i="65"/>
  <c r="O141" i="65"/>
  <c r="J120" i="65"/>
  <c r="J119" i="65"/>
  <c r="K86" i="65"/>
  <c r="K85" i="65"/>
  <c r="K80" i="65"/>
  <c r="K78" i="65"/>
  <c r="J70" i="65"/>
  <c r="J69" i="65"/>
  <c r="O84" i="65"/>
  <c r="J68" i="65"/>
  <c r="O83" i="65"/>
  <c r="J67" i="65"/>
  <c r="O82" i="65"/>
  <c r="J66" i="65"/>
  <c r="O86" i="65"/>
  <c r="J65" i="65"/>
  <c r="J64" i="65"/>
  <c r="K29" i="65"/>
  <c r="K28" i="65"/>
  <c r="K23" i="65"/>
  <c r="K21" i="65"/>
  <c r="J13" i="65"/>
  <c r="J12" i="65"/>
  <c r="J11" i="65"/>
  <c r="O26" i="65"/>
  <c r="J10" i="65"/>
  <c r="O25" i="65"/>
  <c r="J9" i="65"/>
  <c r="O29" i="65"/>
  <c r="J8" i="65"/>
  <c r="J7" i="65"/>
  <c r="O85" i="92"/>
  <c r="O81" i="92"/>
  <c r="O137" i="92"/>
  <c r="O140" i="91"/>
  <c r="O85" i="91"/>
  <c r="O81" i="91"/>
  <c r="O137" i="91"/>
  <c r="O141" i="91"/>
  <c r="O24" i="91"/>
  <c r="O25" i="91"/>
  <c r="O29" i="91"/>
  <c r="O83" i="91"/>
  <c r="O82" i="90"/>
  <c r="O85" i="90"/>
  <c r="O137" i="90"/>
  <c r="O25" i="90"/>
  <c r="O29" i="90"/>
  <c r="O27" i="89"/>
  <c r="O85" i="89"/>
  <c r="O136" i="89"/>
  <c r="O28" i="89"/>
  <c r="O81" i="89"/>
  <c r="O137" i="89"/>
  <c r="O24" i="89"/>
  <c r="O29" i="89"/>
  <c r="O83" i="89"/>
  <c r="O27" i="88"/>
  <c r="O85" i="88"/>
  <c r="O136" i="88"/>
  <c r="O28" i="88"/>
  <c r="O81" i="88"/>
  <c r="O137" i="88"/>
  <c r="O24" i="88"/>
  <c r="O27" i="87"/>
  <c r="O85" i="87"/>
  <c r="O137" i="87"/>
  <c r="O24" i="87"/>
  <c r="O82" i="87"/>
  <c r="O29" i="87"/>
  <c r="O27" i="86"/>
  <c r="O85" i="86"/>
  <c r="O81" i="86"/>
  <c r="O24" i="86"/>
  <c r="O138" i="86"/>
  <c r="O29" i="86"/>
  <c r="O83" i="86"/>
  <c r="O81" i="85"/>
  <c r="O85" i="85"/>
  <c r="O27" i="84"/>
  <c r="O85" i="84"/>
  <c r="O81" i="84"/>
  <c r="O137" i="84"/>
  <c r="O24" i="84"/>
  <c r="O82" i="83"/>
  <c r="O25" i="83"/>
  <c r="O85" i="83"/>
  <c r="O137" i="83"/>
  <c r="O29" i="83"/>
  <c r="O85" i="82"/>
  <c r="O81" i="82"/>
  <c r="O137" i="82"/>
  <c r="O29" i="82"/>
  <c r="O85" i="81"/>
  <c r="O136" i="81"/>
  <c r="O28" i="81"/>
  <c r="O82" i="81"/>
  <c r="O138" i="81"/>
  <c r="O27" i="80"/>
  <c r="O136" i="80"/>
  <c r="O28" i="80"/>
  <c r="O24" i="80"/>
  <c r="O82" i="80"/>
  <c r="O138" i="80"/>
  <c r="O29" i="80"/>
  <c r="O27" i="79"/>
  <c r="O85" i="79"/>
  <c r="O24" i="79"/>
  <c r="O82" i="79"/>
  <c r="O138" i="79"/>
  <c r="O29" i="79"/>
  <c r="O140" i="78"/>
  <c r="O85" i="78"/>
  <c r="O136" i="78"/>
  <c r="O28" i="78"/>
  <c r="O81" i="78"/>
  <c r="O137" i="78"/>
  <c r="O24" i="78"/>
  <c r="O29" i="78"/>
  <c r="O83" i="78"/>
  <c r="O137" i="77"/>
  <c r="O82" i="77"/>
  <c r="O25" i="77"/>
  <c r="O29" i="77"/>
  <c r="O85" i="77"/>
  <c r="O85" i="76"/>
  <c r="O81" i="76"/>
  <c r="O137" i="76"/>
  <c r="O25" i="76"/>
  <c r="O81" i="75"/>
  <c r="O137" i="75"/>
  <c r="O25" i="75"/>
  <c r="O85" i="75"/>
  <c r="O81" i="74"/>
  <c r="O82" i="74"/>
  <c r="O137" i="74"/>
  <c r="O29" i="74"/>
  <c r="O84" i="73"/>
  <c r="O27" i="73"/>
  <c r="O85" i="73"/>
  <c r="O81" i="73"/>
  <c r="O137" i="73"/>
  <c r="O24" i="73"/>
  <c r="O26" i="72"/>
  <c r="O140" i="72"/>
  <c r="O85" i="72"/>
  <c r="O82" i="72"/>
  <c r="O138" i="72"/>
  <c r="O29" i="72"/>
  <c r="O25" i="70"/>
  <c r="O140" i="70"/>
  <c r="O85" i="70"/>
  <c r="O137" i="70"/>
  <c r="O29" i="69"/>
  <c r="O85" i="69"/>
  <c r="O82" i="69"/>
  <c r="O25" i="69"/>
  <c r="O85" i="68"/>
  <c r="O136" i="68"/>
  <c r="O24" i="68"/>
  <c r="O82" i="68"/>
  <c r="O138" i="68"/>
  <c r="O28" i="68"/>
  <c r="O137" i="67"/>
  <c r="O25" i="67"/>
  <c r="O29" i="67"/>
  <c r="O85" i="67"/>
  <c r="O82" i="67"/>
  <c r="O84" i="66"/>
  <c r="O27" i="66"/>
  <c r="O85" i="66"/>
  <c r="O81" i="66"/>
  <c r="O137" i="66"/>
  <c r="O24" i="66"/>
  <c r="O85" i="65"/>
  <c r="O136" i="65"/>
  <c r="O28" i="65"/>
  <c r="O81" i="65"/>
  <c r="O24" i="65"/>
  <c r="F171" i="64"/>
  <c r="E171" i="64"/>
  <c r="D171" i="64"/>
  <c r="F170" i="64"/>
  <c r="E170" i="64"/>
  <c r="D170" i="64"/>
  <c r="F169" i="64"/>
  <c r="E169" i="64"/>
  <c r="D169" i="64"/>
  <c r="K141" i="64"/>
  <c r="K140" i="64"/>
  <c r="K135" i="64"/>
  <c r="K133" i="64"/>
  <c r="J125" i="64"/>
  <c r="J124" i="64"/>
  <c r="O139" i="64"/>
  <c r="J123" i="64"/>
  <c r="O138" i="64"/>
  <c r="J122" i="64"/>
  <c r="O137" i="64"/>
  <c r="J121" i="64"/>
  <c r="O141" i="64"/>
  <c r="J120" i="64"/>
  <c r="J119" i="64"/>
  <c r="K86" i="64"/>
  <c r="K85" i="64"/>
  <c r="K80" i="64"/>
  <c r="K78" i="64"/>
  <c r="J70" i="64"/>
  <c r="J69" i="64"/>
  <c r="J68" i="64"/>
  <c r="O83" i="64"/>
  <c r="J67" i="64"/>
  <c r="J66" i="64"/>
  <c r="O86" i="64"/>
  <c r="J65" i="64"/>
  <c r="J64" i="64"/>
  <c r="K29" i="64"/>
  <c r="K28" i="64"/>
  <c r="K23" i="64"/>
  <c r="K21" i="64"/>
  <c r="J13" i="64"/>
  <c r="J12" i="64"/>
  <c r="J11" i="64"/>
  <c r="O26" i="64"/>
  <c r="J10" i="64"/>
  <c r="J9" i="64"/>
  <c r="O29" i="64"/>
  <c r="J8" i="64"/>
  <c r="J7" i="64"/>
  <c r="F171" i="63"/>
  <c r="E171" i="63"/>
  <c r="D171" i="63"/>
  <c r="F170" i="63"/>
  <c r="E170" i="63"/>
  <c r="D170" i="63"/>
  <c r="F169" i="63"/>
  <c r="E169" i="63"/>
  <c r="D169" i="63"/>
  <c r="K141" i="63"/>
  <c r="K140" i="63"/>
  <c r="K135" i="63"/>
  <c r="K133" i="63"/>
  <c r="J125" i="63"/>
  <c r="J124" i="63"/>
  <c r="J123" i="63"/>
  <c r="J122" i="63"/>
  <c r="J121" i="63"/>
  <c r="O141" i="63"/>
  <c r="J120" i="63"/>
  <c r="J119" i="63"/>
  <c r="K86" i="63"/>
  <c r="K85" i="63"/>
  <c r="K80" i="63"/>
  <c r="K78" i="63"/>
  <c r="J70" i="63"/>
  <c r="J69" i="63"/>
  <c r="J68" i="63"/>
  <c r="J67" i="63"/>
  <c r="O85" i="63"/>
  <c r="O82" i="63"/>
  <c r="J66" i="63"/>
  <c r="O81" i="63"/>
  <c r="J65" i="63"/>
  <c r="J64" i="63"/>
  <c r="K29" i="63"/>
  <c r="K28" i="63"/>
  <c r="K23" i="63"/>
  <c r="K21" i="63"/>
  <c r="J13" i="63"/>
  <c r="J12" i="63"/>
  <c r="J11" i="63"/>
  <c r="O26" i="63"/>
  <c r="J10" i="63"/>
  <c r="O28" i="63"/>
  <c r="J9" i="63"/>
  <c r="J8" i="63"/>
  <c r="J7" i="63"/>
  <c r="O85" i="64"/>
  <c r="O25" i="64"/>
  <c r="O84" i="63"/>
  <c r="O139" i="63"/>
  <c r="O27" i="64"/>
  <c r="O24" i="64"/>
  <c r="O140" i="63"/>
  <c r="O27" i="63"/>
  <c r="O24" i="63"/>
  <c r="O83" i="63"/>
  <c r="O138" i="63"/>
  <c r="O84" i="64"/>
  <c r="O140" i="64"/>
  <c r="O136" i="64"/>
  <c r="O28" i="64"/>
  <c r="O81" i="64"/>
  <c r="O82" i="64"/>
  <c r="O136" i="63"/>
  <c r="O137" i="63"/>
  <c r="O86" i="63"/>
  <c r="O25" i="63"/>
  <c r="O29" i="63"/>
  <c r="F171" i="107"/>
  <c r="E171" i="107"/>
  <c r="D171" i="107"/>
  <c r="F170" i="107"/>
  <c r="E170" i="107"/>
  <c r="D170" i="107"/>
  <c r="F169" i="107"/>
  <c r="E169" i="107"/>
  <c r="D169" i="107"/>
  <c r="K135" i="107"/>
  <c r="J125" i="107"/>
  <c r="J124" i="107"/>
  <c r="J123" i="107"/>
  <c r="J122" i="107"/>
  <c r="J121" i="107"/>
  <c r="J120" i="107"/>
  <c r="J119" i="107"/>
  <c r="K86" i="107"/>
  <c r="K85" i="107"/>
  <c r="K80" i="107"/>
  <c r="K78" i="107"/>
  <c r="J70" i="107"/>
  <c r="J69" i="107"/>
  <c r="O84" i="107"/>
  <c r="J68" i="107"/>
  <c r="O83" i="107"/>
  <c r="J67" i="107"/>
  <c r="J66" i="107"/>
  <c r="J65" i="107"/>
  <c r="J64" i="107"/>
  <c r="O138" i="107"/>
  <c r="O85" i="107"/>
  <c r="O82" i="107"/>
  <c r="O86" i="107"/>
  <c r="O81" i="107"/>
  <c r="O139" i="107"/>
  <c r="O137" i="107"/>
  <c r="O140" i="107"/>
  <c r="O136" i="107"/>
  <c r="O141" i="107"/>
  <c r="O27" i="65"/>
  <c r="O86" i="67"/>
  <c r="O81" i="67"/>
  <c r="O140" i="68"/>
  <c r="O137" i="68"/>
  <c r="O86" i="68"/>
  <c r="O81" i="68"/>
  <c r="O86" i="70"/>
  <c r="O81" i="70"/>
  <c r="O137" i="69"/>
  <c r="O140" i="69"/>
  <c r="O86" i="69"/>
  <c r="O81" i="69"/>
  <c r="O28" i="72"/>
  <c r="O25" i="72"/>
  <c r="O86" i="72"/>
  <c r="O81" i="72"/>
  <c r="O86" i="77"/>
  <c r="O81" i="77"/>
  <c r="O86" i="79"/>
  <c r="O81" i="79"/>
  <c r="O140" i="79"/>
  <c r="O137" i="79"/>
  <c r="O86" i="81"/>
  <c r="O81" i="81"/>
  <c r="O140" i="81"/>
  <c r="O137" i="81"/>
  <c r="O86" i="83"/>
  <c r="O81" i="83"/>
  <c r="O140" i="86"/>
  <c r="O137" i="86"/>
  <c r="O86" i="87"/>
  <c r="O81" i="87"/>
  <c r="O86" i="90"/>
  <c r="O81" i="90"/>
  <c r="D25" i="111"/>
  <c r="L26" i="111"/>
  <c r="C13" i="111"/>
  <c r="C16" i="109"/>
  <c r="B34" i="111"/>
  <c r="K20" i="111"/>
  <c r="P28" i="111"/>
  <c r="H32" i="111"/>
  <c r="D16" i="111"/>
  <c r="H7" i="111"/>
  <c r="K14" i="111"/>
  <c r="G20" i="111"/>
  <c r="K6" i="111"/>
  <c r="D32" i="109"/>
  <c r="L23" i="111"/>
  <c r="D32" i="111"/>
  <c r="L21" i="111"/>
  <c r="G10" i="111"/>
  <c r="C9" i="109"/>
  <c r="J11" i="111"/>
  <c r="H8" i="111"/>
  <c r="C30" i="109"/>
  <c r="Q18" i="111"/>
  <c r="M17" i="111"/>
  <c r="D27" i="109"/>
  <c r="H17" i="111"/>
  <c r="L19" i="111"/>
  <c r="O12" i="111"/>
  <c r="H12" i="111"/>
  <c r="D6" i="109"/>
  <c r="L18" i="111"/>
  <c r="O25" i="111"/>
  <c r="R34" i="111"/>
  <c r="F21" i="111"/>
  <c r="G19" i="111"/>
  <c r="C13" i="109"/>
  <c r="G18" i="111"/>
  <c r="K12" i="111"/>
  <c r="J7" i="111"/>
  <c r="E26" i="109"/>
  <c r="F32" i="111"/>
  <c r="E22" i="109"/>
  <c r="O27" i="111"/>
  <c r="J10" i="111"/>
  <c r="N5" i="111"/>
  <c r="B19" i="111"/>
  <c r="C30" i="111"/>
  <c r="J28" i="111"/>
  <c r="G29" i="111"/>
  <c r="Q23" i="111"/>
  <c r="D7" i="111"/>
  <c r="Q8" i="111"/>
  <c r="O29" i="111"/>
  <c r="D10" i="109"/>
  <c r="E30" i="109"/>
  <c r="R24" i="111"/>
  <c r="B27" i="111"/>
  <c r="H19" i="111"/>
  <c r="K7" i="111"/>
  <c r="K33" i="111"/>
  <c r="E32" i="109"/>
  <c r="P12" i="111"/>
  <c r="P8" i="111"/>
  <c r="P9" i="111"/>
  <c r="N9" i="111"/>
  <c r="H23" i="111"/>
  <c r="J30" i="111"/>
  <c r="L5" i="111"/>
  <c r="C10" i="111"/>
  <c r="Q16" i="111"/>
  <c r="G27" i="111"/>
  <c r="D28" i="111"/>
  <c r="O31" i="111"/>
  <c r="J15" i="111"/>
  <c r="R6" i="111"/>
  <c r="O28" i="111"/>
  <c r="R21" i="111"/>
  <c r="M21" i="111"/>
  <c r="E8" i="109"/>
  <c r="Q26" i="111"/>
  <c r="P17" i="111"/>
  <c r="D11" i="109"/>
  <c r="R14" i="111"/>
  <c r="E12" i="109"/>
  <c r="P10" i="111"/>
  <c r="D13" i="111"/>
  <c r="G32" i="111"/>
  <c r="O13" i="111"/>
  <c r="B32" i="111"/>
  <c r="F18" i="111"/>
  <c r="K27" i="111"/>
  <c r="F25" i="111"/>
  <c r="Q5" i="111"/>
  <c r="R8" i="111"/>
  <c r="E33" i="109"/>
  <c r="P22" i="111"/>
  <c r="J17" i="111"/>
  <c r="R26" i="111"/>
  <c r="N34" i="111"/>
  <c r="N29" i="111"/>
  <c r="G21" i="111"/>
  <c r="C7" i="111"/>
  <c r="C19" i="109"/>
  <c r="D30" i="111"/>
  <c r="B33" i="111"/>
  <c r="N30" i="111"/>
  <c r="N11" i="111"/>
  <c r="E3" i="109"/>
  <c r="B6" i="111"/>
  <c r="H30" i="111"/>
  <c r="K10" i="111"/>
  <c r="K31" i="111"/>
  <c r="C8" i="109"/>
  <c r="J34" i="111"/>
  <c r="R33" i="111"/>
  <c r="L10" i="111"/>
  <c r="R16" i="111"/>
  <c r="M32" i="111"/>
  <c r="D8" i="109"/>
  <c r="E5" i="109"/>
  <c r="K29" i="111"/>
  <c r="K25" i="111"/>
  <c r="Q31" i="111"/>
  <c r="E9" i="109"/>
  <c r="D21" i="111"/>
  <c r="R15" i="111"/>
  <c r="E19" i="109"/>
  <c r="E25" i="109"/>
  <c r="D33" i="111"/>
  <c r="F15" i="111"/>
  <c r="E17" i="109"/>
  <c r="C7" i="109"/>
  <c r="Q7" i="111"/>
  <c r="N27" i="111"/>
  <c r="L7" i="111"/>
  <c r="C15" i="109"/>
  <c r="D20" i="109"/>
  <c r="B8" i="111"/>
  <c r="C10" i="109"/>
  <c r="D13" i="109"/>
  <c r="K5" i="111"/>
  <c r="K8" i="111"/>
  <c r="C33" i="109"/>
  <c r="H20" i="111"/>
  <c r="R7" i="111"/>
  <c r="B16" i="111"/>
  <c r="C18" i="111"/>
  <c r="D22" i="109"/>
  <c r="G22" i="111"/>
  <c r="C26" i="109"/>
  <c r="R18" i="111"/>
  <c r="P26" i="111"/>
  <c r="N17" i="111"/>
  <c r="P11" i="111"/>
  <c r="B10" i="111"/>
  <c r="P14" i="111"/>
  <c r="J24" i="111"/>
  <c r="Q24" i="111"/>
  <c r="F7" i="111"/>
  <c r="C28" i="109"/>
  <c r="H16" i="111"/>
  <c r="Q17" i="111"/>
  <c r="C11" i="111"/>
  <c r="O16" i="111"/>
  <c r="P33" i="111"/>
  <c r="R10" i="111"/>
  <c r="N12" i="111"/>
  <c r="P23" i="111"/>
  <c r="N23" i="111"/>
  <c r="D22" i="111"/>
  <c r="H25" i="111"/>
  <c r="Q14" i="111"/>
  <c r="Q30" i="111"/>
  <c r="E31" i="109"/>
  <c r="K17" i="111"/>
  <c r="H13" i="111"/>
  <c r="O15" i="111"/>
  <c r="E6" i="109"/>
  <c r="E15" i="109"/>
  <c r="J5" i="111"/>
  <c r="N26" i="111"/>
  <c r="M14" i="111"/>
  <c r="N28" i="111"/>
  <c r="C25" i="109"/>
  <c r="Q34" i="111"/>
  <c r="D17" i="109"/>
  <c r="N8" i="111"/>
  <c r="C6" i="111"/>
  <c r="M19" i="111"/>
  <c r="Q13" i="111"/>
  <c r="D19" i="111"/>
  <c r="B11" i="111"/>
  <c r="C26" i="111"/>
  <c r="J31" i="111"/>
  <c r="F24" i="111"/>
  <c r="K24" i="111"/>
  <c r="L6" i="111"/>
  <c r="N22" i="111"/>
  <c r="L34" i="111"/>
  <c r="C21" i="109"/>
  <c r="H15" i="111"/>
  <c r="R13" i="111"/>
  <c r="C4" i="109"/>
  <c r="C24" i="109"/>
  <c r="R11" i="111"/>
  <c r="B7" i="111"/>
  <c r="C29" i="109"/>
  <c r="J12" i="111"/>
  <c r="O20" i="111"/>
  <c r="O23" i="111"/>
  <c r="P18" i="111"/>
  <c r="B21" i="111"/>
  <c r="D16" i="109"/>
  <c r="K15" i="111"/>
  <c r="C25" i="111"/>
  <c r="N20" i="111"/>
  <c r="M24" i="111"/>
  <c r="P29" i="111"/>
  <c r="E16" i="109"/>
  <c r="O17" i="111"/>
  <c r="G16" i="111"/>
  <c r="J14" i="111"/>
  <c r="L8" i="111"/>
  <c r="C17" i="111"/>
  <c r="P15" i="111"/>
  <c r="D18" i="109"/>
  <c r="N32" i="111"/>
  <c r="F8" i="111"/>
  <c r="D14" i="111"/>
  <c r="F30" i="111"/>
  <c r="P7" i="111"/>
  <c r="G9" i="111"/>
  <c r="P20" i="111"/>
  <c r="C34" i="111"/>
  <c r="Q15" i="111"/>
  <c r="D20" i="111"/>
  <c r="D12" i="109"/>
  <c r="O34" i="111"/>
  <c r="P21" i="111"/>
  <c r="H29" i="111"/>
  <c r="B15" i="111"/>
  <c r="D24" i="111"/>
  <c r="C8" i="111"/>
  <c r="O22" i="111"/>
  <c r="E29" i="109"/>
  <c r="C22" i="111"/>
  <c r="R32" i="111"/>
  <c r="C20" i="109"/>
  <c r="D15" i="109"/>
  <c r="J23" i="111"/>
  <c r="K19" i="111"/>
  <c r="O24" i="111"/>
  <c r="J9" i="111"/>
  <c r="K13" i="111"/>
  <c r="P31" i="111"/>
  <c r="E20" i="109"/>
  <c r="C27" i="109"/>
  <c r="K22" i="111"/>
  <c r="J22" i="111"/>
  <c r="D30" i="109"/>
  <c r="G8" i="111"/>
  <c r="M20" i="111"/>
  <c r="M7" i="111"/>
  <c r="B28" i="111"/>
  <c r="C9" i="111"/>
  <c r="M25" i="111"/>
  <c r="J6" i="111"/>
  <c r="J33" i="111"/>
  <c r="M34" i="111"/>
  <c r="G28" i="111"/>
  <c r="F29" i="111"/>
  <c r="G33" i="111"/>
  <c r="R25" i="111"/>
  <c r="R20" i="111"/>
  <c r="E14" i="109"/>
  <c r="K9" i="111"/>
  <c r="Q29" i="111"/>
  <c r="F34" i="111"/>
  <c r="F28" i="111"/>
  <c r="C23" i="109"/>
  <c r="P27" i="111"/>
  <c r="O9" i="111"/>
  <c r="F20" i="111"/>
  <c r="L13" i="111"/>
  <c r="Q25" i="111"/>
  <c r="Q22" i="111"/>
  <c r="Q32" i="111"/>
  <c r="G5" i="111"/>
  <c r="O19" i="111"/>
  <c r="C28" i="111"/>
  <c r="B5" i="111"/>
  <c r="D23" i="111"/>
  <c r="F16" i="111"/>
  <c r="B30" i="111"/>
  <c r="K32" i="111"/>
  <c r="K28" i="111"/>
  <c r="M26" i="111"/>
  <c r="H9" i="111"/>
  <c r="H27" i="111"/>
  <c r="D34" i="111"/>
  <c r="C16" i="111"/>
  <c r="D25" i="109"/>
  <c r="R31" i="111"/>
  <c r="K30" i="111"/>
  <c r="M15" i="111"/>
  <c r="F27" i="111"/>
  <c r="R28" i="111"/>
  <c r="C22" i="109"/>
  <c r="E28" i="109"/>
  <c r="L30" i="111"/>
  <c r="L32" i="111"/>
  <c r="G12" i="111"/>
  <c r="G23" i="111"/>
  <c r="Q28" i="111"/>
  <c r="F9" i="111"/>
  <c r="J25" i="111"/>
  <c r="N10" i="111"/>
  <c r="H34" i="111"/>
  <c r="O6" i="111"/>
  <c r="H11" i="111"/>
  <c r="Q6" i="111"/>
  <c r="L28" i="111"/>
  <c r="N15" i="111"/>
  <c r="R12" i="111"/>
  <c r="G30" i="111"/>
  <c r="Q20" i="111"/>
  <c r="L31" i="111"/>
  <c r="J29" i="111"/>
  <c r="E11" i="109"/>
  <c r="P24" i="111"/>
  <c r="F19" i="111"/>
  <c r="N16" i="111"/>
  <c r="G11" i="111"/>
  <c r="P30" i="111"/>
  <c r="K21" i="111"/>
  <c r="L12" i="111"/>
  <c r="N19" i="111"/>
  <c r="R29" i="111"/>
  <c r="G34" i="111"/>
  <c r="K34" i="111"/>
  <c r="D14" i="109"/>
  <c r="F6" i="111"/>
  <c r="O30" i="111"/>
  <c r="F23" i="111"/>
  <c r="Q19" i="111"/>
  <c r="E24" i="109"/>
  <c r="P19" i="111"/>
  <c r="J32" i="111"/>
  <c r="C11" i="109"/>
  <c r="O18" i="111"/>
  <c r="N31" i="111"/>
  <c r="L15" i="111"/>
  <c r="P16" i="111"/>
  <c r="G6" i="111"/>
  <c r="Q10" i="111"/>
  <c r="C3" i="109"/>
  <c r="D33" i="109"/>
  <c r="C21" i="111"/>
  <c r="F22" i="111"/>
  <c r="G7" i="111"/>
  <c r="D9" i="109"/>
  <c r="C24" i="111"/>
  <c r="B25" i="111"/>
  <c r="M16" i="111"/>
  <c r="F26" i="111"/>
  <c r="D31" i="109"/>
  <c r="B13" i="111"/>
  <c r="C17" i="109"/>
  <c r="B26" i="111"/>
  <c r="B12" i="111"/>
  <c r="B18" i="111"/>
  <c r="J8" i="111"/>
  <c r="R22" i="111"/>
  <c r="K11" i="111"/>
  <c r="B17" i="111"/>
  <c r="R5" i="111"/>
  <c r="C29" i="111"/>
  <c r="P5" i="111"/>
  <c r="L24" i="111"/>
  <c r="P13" i="111"/>
  <c r="D26" i="109"/>
  <c r="D12" i="111"/>
  <c r="B20" i="111"/>
  <c r="M22" i="111"/>
  <c r="C32" i="109"/>
  <c r="H21" i="111"/>
  <c r="G24" i="111"/>
  <c r="C19" i="111"/>
  <c r="J20" i="111"/>
  <c r="N14" i="111"/>
  <c r="D21" i="109"/>
  <c r="P32" i="111"/>
  <c r="L17" i="111"/>
  <c r="D9" i="111"/>
  <c r="E7" i="109"/>
  <c r="J27" i="111"/>
  <c r="C31" i="109"/>
  <c r="D4" i="109"/>
  <c r="N7" i="111"/>
  <c r="O26" i="111"/>
  <c r="H33" i="111"/>
  <c r="C14" i="109"/>
  <c r="G13" i="111"/>
  <c r="L11" i="111"/>
  <c r="L14" i="111"/>
  <c r="D11" i="111"/>
  <c r="O14" i="111"/>
  <c r="C12" i="109"/>
  <c r="M23" i="111"/>
  <c r="H14" i="111"/>
  <c r="G31" i="111"/>
  <c r="N6" i="111"/>
  <c r="M6" i="111"/>
  <c r="P25" i="111"/>
  <c r="R9" i="111"/>
  <c r="O8" i="111"/>
  <c r="K16" i="111"/>
  <c r="D26" i="111"/>
  <c r="F12" i="111"/>
  <c r="G25" i="111"/>
  <c r="M13" i="111"/>
  <c r="M12" i="111"/>
  <c r="D29" i="111"/>
  <c r="D17" i="111"/>
  <c r="C23" i="111"/>
  <c r="F31" i="111"/>
  <c r="N13" i="111"/>
  <c r="M10" i="111"/>
  <c r="M29" i="111"/>
  <c r="R27" i="111"/>
  <c r="J18" i="111"/>
  <c r="L20" i="111"/>
  <c r="D24" i="109"/>
  <c r="D3" i="109"/>
  <c r="B29" i="111"/>
  <c r="M33" i="111"/>
  <c r="D29" i="109"/>
  <c r="N24" i="111"/>
  <c r="E18" i="109"/>
  <c r="F10" i="111"/>
  <c r="C33" i="111"/>
  <c r="H31" i="111"/>
  <c r="E27" i="109"/>
  <c r="R19" i="111"/>
  <c r="J13" i="111"/>
  <c r="E4" i="109"/>
  <c r="M27" i="111"/>
  <c r="Q21" i="111"/>
  <c r="J16" i="111"/>
  <c r="N25" i="111"/>
  <c r="B31" i="111"/>
  <c r="J26" i="111"/>
  <c r="Q12" i="111"/>
  <c r="B22" i="111"/>
  <c r="L16" i="111"/>
  <c r="N18" i="111"/>
  <c r="C6" i="109"/>
  <c r="C5" i="109"/>
  <c r="P6" i="111"/>
  <c r="C20" i="111"/>
  <c r="E23" i="109"/>
  <c r="L25" i="111"/>
  <c r="C12" i="111"/>
  <c r="D18" i="111"/>
  <c r="Q11" i="111"/>
  <c r="O33" i="111"/>
  <c r="D5" i="109"/>
  <c r="C18" i="109"/>
  <c r="N33" i="111"/>
  <c r="M18" i="111"/>
  <c r="L29" i="111"/>
  <c r="C5" i="111"/>
  <c r="M30" i="111"/>
  <c r="M28" i="111"/>
  <c r="D28" i="109"/>
  <c r="B14" i="111"/>
  <c r="C31" i="111"/>
  <c r="D8" i="111"/>
  <c r="R30" i="111"/>
  <c r="H24" i="111"/>
  <c r="F5" i="111"/>
  <c r="O10" i="111"/>
  <c r="Q27" i="111"/>
  <c r="C32" i="111"/>
  <c r="F33" i="111"/>
  <c r="D23" i="109"/>
  <c r="J19" i="111"/>
  <c r="L33" i="111"/>
  <c r="E10" i="109"/>
  <c r="M11" i="111"/>
  <c r="G17" i="111"/>
  <c r="Q33" i="111"/>
  <c r="D19" i="109"/>
  <c r="O5" i="111"/>
  <c r="M9" i="111"/>
  <c r="B9" i="111"/>
  <c r="L9" i="111"/>
  <c r="N21" i="111"/>
  <c r="L22" i="111"/>
  <c r="D31" i="111"/>
  <c r="O7" i="111"/>
  <c r="F14" i="111"/>
  <c r="B24" i="111"/>
  <c r="F13" i="111"/>
  <c r="B23" i="111"/>
  <c r="G26" i="111"/>
  <c r="R23" i="111"/>
  <c r="H28" i="111"/>
  <c r="L27" i="111"/>
  <c r="O32" i="111"/>
  <c r="R17" i="111"/>
  <c r="D15" i="111"/>
  <c r="M31" i="111"/>
  <c r="H18" i="111"/>
  <c r="D27" i="111"/>
  <c r="E21" i="109"/>
  <c r="M8" i="111"/>
  <c r="O11" i="111"/>
  <c r="C15" i="111"/>
  <c r="K26" i="111"/>
  <c r="G15" i="111"/>
  <c r="H22" i="111"/>
  <c r="J21" i="111"/>
  <c r="M5" i="111"/>
  <c r="F11" i="111"/>
  <c r="K18" i="111"/>
  <c r="K23" i="111"/>
  <c r="C27" i="111"/>
  <c r="P34" i="111"/>
  <c r="Q9" i="111"/>
  <c r="H26" i="111"/>
  <c r="E13" i="109"/>
  <c r="O21" i="111"/>
  <c r="D7" i="109"/>
  <c r="E29" i="111" l="1"/>
  <c r="S7" i="111"/>
  <c r="S26" i="111"/>
  <c r="D34" i="109"/>
  <c r="S20" i="111"/>
  <c r="S24" i="111"/>
  <c r="S29" i="111"/>
  <c r="I6" i="111"/>
  <c r="I19" i="111"/>
  <c r="E14" i="111"/>
  <c r="S8" i="111"/>
  <c r="S31" i="111"/>
  <c r="S21" i="111"/>
  <c r="S34" i="111"/>
  <c r="I18" i="111"/>
  <c r="E31" i="111"/>
  <c r="I32" i="111"/>
  <c r="S27" i="111"/>
  <c r="E22" i="111"/>
  <c r="I22" i="111"/>
  <c r="E18" i="111"/>
  <c r="I30" i="111"/>
  <c r="E32" i="111"/>
  <c r="E20" i="111"/>
  <c r="S19" i="111"/>
  <c r="S25" i="111"/>
  <c r="E10" i="111"/>
  <c r="I8" i="111"/>
  <c r="S22" i="111"/>
  <c r="S23" i="111"/>
  <c r="E15" i="111"/>
  <c r="E12" i="111"/>
  <c r="E11" i="111"/>
  <c r="E8" i="111"/>
  <c r="I29" i="111"/>
  <c r="S17" i="111"/>
  <c r="S30" i="111"/>
  <c r="R35" i="111"/>
  <c r="I20" i="111"/>
  <c r="E6" i="111"/>
  <c r="I12" i="111"/>
  <c r="S16" i="111"/>
  <c r="I10" i="111"/>
  <c r="S18" i="111"/>
  <c r="I9" i="111"/>
  <c r="S28" i="111"/>
  <c r="S32" i="111"/>
  <c r="E26" i="111"/>
  <c r="I31" i="111"/>
  <c r="E21" i="111"/>
  <c r="E34" i="111"/>
  <c r="I33" i="111"/>
  <c r="E34" i="109"/>
  <c r="I27" i="111"/>
  <c r="E30" i="111"/>
  <c r="C34" i="109"/>
  <c r="I24" i="111"/>
  <c r="E23" i="111"/>
  <c r="E9" i="111"/>
  <c r="S14" i="111"/>
  <c r="I21" i="111"/>
  <c r="E19" i="111"/>
  <c r="E16" i="111"/>
  <c r="E13" i="111"/>
  <c r="J35" i="111"/>
  <c r="S35" i="111" s="1"/>
  <c r="S5" i="111"/>
  <c r="S33" i="111"/>
  <c r="I13" i="111"/>
  <c r="K35" i="111"/>
  <c r="I11" i="111"/>
  <c r="N35" i="111"/>
  <c r="E25" i="111"/>
  <c r="I15" i="111"/>
  <c r="E27" i="111"/>
  <c r="S6" i="111"/>
  <c r="Q35" i="111"/>
  <c r="E28" i="111"/>
  <c r="P35" i="111"/>
  <c r="S11" i="111"/>
  <c r="I28" i="111"/>
  <c r="E33" i="111"/>
  <c r="E24" i="111"/>
  <c r="O35" i="111"/>
  <c r="S9" i="111"/>
  <c r="S13" i="111"/>
  <c r="M35" i="111"/>
  <c r="L35" i="111"/>
  <c r="E5" i="111"/>
  <c r="S10" i="111"/>
  <c r="I23" i="111"/>
  <c r="E7" i="111"/>
  <c r="I7" i="111"/>
  <c r="E17" i="111"/>
  <c r="I26" i="111"/>
  <c r="I17" i="111"/>
  <c r="I25" i="111"/>
  <c r="S15" i="111"/>
  <c r="S12" i="111"/>
  <c r="I5" i="111"/>
  <c r="I34" i="111"/>
  <c r="I14" i="111"/>
  <c r="E35" i="111" l="1"/>
  <c r="L2" i="109"/>
  <c r="L3" i="109"/>
  <c r="L4" i="109"/>
  <c r="I35" i="111"/>
</calcChain>
</file>

<file path=xl/sharedStrings.xml><?xml version="1.0" encoding="utf-8"?>
<sst xmlns="http://schemas.openxmlformats.org/spreadsheetml/2006/main" count="8413" uniqueCount="554">
  <si>
    <t>RL</t>
  </si>
  <si>
    <t>CL</t>
  </si>
  <si>
    <t>FL</t>
  </si>
  <si>
    <t>IER Performance (CL-FL)</t>
  </si>
  <si>
    <t>Carbonator Performance (RL-CL)</t>
  </si>
  <si>
    <t>Clarification Performance (RL-FL)</t>
  </si>
  <si>
    <t>AVERAGE</t>
  </si>
  <si>
    <t>D1 molasses</t>
  </si>
  <si>
    <t>D2 Molasses</t>
  </si>
  <si>
    <t>E Masscuite</t>
  </si>
  <si>
    <t>E Mol (1)</t>
  </si>
  <si>
    <t>E Mol (2)</t>
  </si>
  <si>
    <t>Purity Drop</t>
  </si>
  <si>
    <t>Purity</t>
  </si>
  <si>
    <t>Pol</t>
  </si>
  <si>
    <t>Brix</t>
  </si>
  <si>
    <t xml:space="preserve"> </t>
  </si>
  <si>
    <t>MORNING SHIFT 0700-1500: Shift C)</t>
  </si>
  <si>
    <t>Sample</t>
  </si>
  <si>
    <t>Bx</t>
  </si>
  <si>
    <t>pH</t>
  </si>
  <si>
    <t>Colour ICUMSA (every 2 hours)</t>
  </si>
  <si>
    <t>Carbonator</t>
  </si>
  <si>
    <t>1st reading</t>
  </si>
  <si>
    <t>2nd reading</t>
  </si>
  <si>
    <t>3rd reading</t>
  </si>
  <si>
    <t>4th reading</t>
  </si>
  <si>
    <t>Raw Sugar</t>
  </si>
  <si>
    <t>Washed Sugar</t>
  </si>
  <si>
    <t>Raw Liquor</t>
  </si>
  <si>
    <t>RL-FL</t>
  </si>
  <si>
    <t>Clear Liquor</t>
  </si>
  <si>
    <t>CL-FL</t>
  </si>
  <si>
    <t>1st Refine</t>
  </si>
  <si>
    <t>RL-FL %</t>
  </si>
  <si>
    <t>2nd Refine</t>
  </si>
  <si>
    <t>RNB</t>
  </si>
  <si>
    <t>LISSE</t>
  </si>
  <si>
    <t>CL-FL %</t>
  </si>
  <si>
    <t>Fine Liquor</t>
  </si>
  <si>
    <t>Cake Pol</t>
  </si>
  <si>
    <t>Colour</t>
  </si>
  <si>
    <t>CaO content (%)</t>
  </si>
  <si>
    <t>Water</t>
  </si>
  <si>
    <t>Sweet Water</t>
  </si>
  <si>
    <t>TDS</t>
  </si>
  <si>
    <t>Chlorine</t>
  </si>
  <si>
    <t>Plate 1</t>
  </si>
  <si>
    <t>Plate 2</t>
  </si>
  <si>
    <t>Plate 3</t>
  </si>
  <si>
    <t>Column Performance</t>
  </si>
  <si>
    <t>Cooling Tower</t>
  </si>
  <si>
    <t>Trace sugar</t>
  </si>
  <si>
    <t>Plate 4</t>
  </si>
  <si>
    <t>Column</t>
  </si>
  <si>
    <t>In</t>
  </si>
  <si>
    <t>Out</t>
  </si>
  <si>
    <t>% Reduction</t>
  </si>
  <si>
    <t>Crop Liquor</t>
  </si>
  <si>
    <t>IG mol (1)</t>
  </si>
  <si>
    <t>IG mol (2)</t>
  </si>
  <si>
    <t>Colour Reduction (%)</t>
  </si>
  <si>
    <t>C1 mol (1)</t>
  </si>
  <si>
    <r>
      <t xml:space="preserve">RL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CL</t>
    </r>
  </si>
  <si>
    <t>C1 mol (2)</t>
  </si>
  <si>
    <r>
      <t xml:space="preserve">CL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1st Refine</t>
    </r>
  </si>
  <si>
    <t>Turbidity</t>
  </si>
  <si>
    <r>
      <t xml:space="preserve">1st Refine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2nd Refine</t>
    </r>
  </si>
  <si>
    <t>Before</t>
  </si>
  <si>
    <t>After</t>
  </si>
  <si>
    <t>Difference</t>
  </si>
  <si>
    <r>
      <t xml:space="preserve">2nd Refine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FL</t>
    </r>
  </si>
  <si>
    <t>Aff magma</t>
  </si>
  <si>
    <r>
      <t xml:space="preserve">CL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FL</t>
    </r>
  </si>
  <si>
    <t>Aff mol</t>
  </si>
  <si>
    <r>
      <t xml:space="preserve">RL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FL</t>
    </r>
  </si>
  <si>
    <t>D1 tank</t>
  </si>
  <si>
    <t>D2 tank</t>
  </si>
  <si>
    <t>E dilution</t>
  </si>
  <si>
    <t>E magma</t>
  </si>
  <si>
    <t>STRIKE NO.</t>
  </si>
  <si>
    <t>E massecuite</t>
  </si>
  <si>
    <t>E mol (Final mol)</t>
  </si>
  <si>
    <t>REMARKS:</t>
  </si>
  <si>
    <t>C2 mol = 1289 Bx 77.17</t>
  </si>
  <si>
    <t>S1 no.2803 = 68 c/w 3/4</t>
  </si>
  <si>
    <t>IGM no.5289 = 16 c/w 2/2</t>
  </si>
  <si>
    <t>A1 Line 1 Bin 13/15 = 32</t>
  </si>
  <si>
    <t>A1 Line 2 Bin 3/4 = 51</t>
  </si>
  <si>
    <t>AFTERNOON SHIFT (1500-2300: Shift D)</t>
  </si>
  <si>
    <t>c 2 moll clr 1541</t>
  </si>
  <si>
    <t>cb 105 clr 508</t>
  </si>
  <si>
    <t>L 4 5294 2/2 clr 21</t>
  </si>
  <si>
    <t>L 1 3526 2/2 clr 28</t>
  </si>
  <si>
    <t>L 2 3740 3/4 clr 36</t>
  </si>
  <si>
    <t>S 1 2807 3/4 clr 79</t>
  </si>
  <si>
    <t>NIGHT SHIFT 2300-0700: Shift B)</t>
  </si>
  <si>
    <t>C2 MOL=  1505  80.11  5.8</t>
  </si>
  <si>
    <t>L1 A1 BIN 13/15=  32</t>
  </si>
  <si>
    <t>L2 A1 BIN   3/4  =  40</t>
  </si>
  <si>
    <t>L3 2812 CW 3/4= 68</t>
  </si>
  <si>
    <t>L4 5300 CW 2/2=  17</t>
  </si>
  <si>
    <t>NSA CB    106    =  609</t>
  </si>
  <si>
    <t>MORNING SHIFT (0700-1500: Shift C)</t>
  </si>
  <si>
    <t>BL</t>
  </si>
  <si>
    <t>C2 mol = 1619 Bx 78.88</t>
  </si>
  <si>
    <t>S1 no.2814 = 72 c/w 3/4</t>
  </si>
  <si>
    <t>IGM no.5308 = 18 c/w 2/2</t>
  </si>
  <si>
    <t>A1 Line 1 Bin 13/15 = 37</t>
  </si>
  <si>
    <t>A1 Line 2 Bin 3/4 = 48</t>
  </si>
  <si>
    <t>AFTERNOON SHIFT (1500-2300: Shift A)</t>
  </si>
  <si>
    <t>C2 moll colour-1404 bx-76.05 ph-6.2</t>
  </si>
  <si>
    <t>IGFL no.5317 2/2 =17</t>
  </si>
  <si>
    <t>Line1 A1 bin13/15 =36</t>
  </si>
  <si>
    <t>Line2 A1 bin3/4 =50</t>
  </si>
  <si>
    <t>S1 no.2818 3/4 =71</t>
  </si>
  <si>
    <t>NSACB no.107 =359</t>
  </si>
  <si>
    <t>Trace Sugar</t>
  </si>
  <si>
    <t>C2 MOL=  1611  79.33  6.1</t>
  </si>
  <si>
    <t>L1 A1 BIN 13/15=  33</t>
  </si>
  <si>
    <t>L2 A1 BIN   3/4  =  49</t>
  </si>
  <si>
    <t>L3 2823 CW 3/4= 62</t>
  </si>
  <si>
    <t>L4 5323 CW 2/2= 18</t>
  </si>
  <si>
    <t>MORNING SHIFT (0700-1500: Shift D)</t>
  </si>
  <si>
    <t>4,35</t>
  </si>
  <si>
    <t>C 2 m0ll clr 1664</t>
  </si>
  <si>
    <t>L 1 3554 2/2 clr 29</t>
  </si>
  <si>
    <t>L 2 3759 3/4 clr 34</t>
  </si>
  <si>
    <t>L 4 5331 2/2 clr 14</t>
  </si>
  <si>
    <t>S 1 2827 3/4 clr 90</t>
  </si>
  <si>
    <t>C2 moll colour-1402 bx-73.30 ph-6.2</t>
  </si>
  <si>
    <t>IGFL no.5337 2/2 =12</t>
  </si>
  <si>
    <t>Line1 A1 bin13/15 =</t>
  </si>
  <si>
    <t>Line2 A1 bin3/4 =33</t>
  </si>
  <si>
    <t>S1 no.2831 3/4 =78</t>
  </si>
  <si>
    <t>C2 MOL=  1688  80.07  6.1</t>
  </si>
  <si>
    <t>L1 A1 BIN 13/15  =  32</t>
  </si>
  <si>
    <t>L2 A1 BIN   3/4    =  41</t>
  </si>
  <si>
    <t>L3 CBL 70 CW1/0=  611</t>
  </si>
  <si>
    <t>L4 5343 CW 2/2  =  17</t>
  </si>
  <si>
    <t>NSA CB    109       =  577</t>
  </si>
  <si>
    <t>c 2 moll clr 1526</t>
  </si>
  <si>
    <t>L 4 5351 2/2 clr 8</t>
  </si>
  <si>
    <t>L 1 3568 2/2 CLR 34</t>
  </si>
  <si>
    <t>L 2 3775 3/4 CLR 42</t>
  </si>
  <si>
    <t>S 1 2834 3/4 CLR 81</t>
  </si>
  <si>
    <t>CBNSA LOW GRADE 110 CLR 432</t>
  </si>
  <si>
    <t>CBNSA CURING 73 1/1 CLR 427</t>
  </si>
  <si>
    <t>C2 moll colour-1636 bx-74.81 ph-6.2</t>
  </si>
  <si>
    <t>IGFL no.5361 2/2 =9</t>
  </si>
  <si>
    <t>Line1 A1 bin13/15 =31</t>
  </si>
  <si>
    <t>Line2 A1 bin3/4 =39</t>
  </si>
  <si>
    <t>S1 no.</t>
  </si>
  <si>
    <t>CBNSA no.74 =619</t>
  </si>
  <si>
    <t>CBNSA no.75 =542</t>
  </si>
  <si>
    <t>NIGHT SHIFT 2300-0700: Shift C)</t>
  </si>
  <si>
    <t>C2 mol = 1730 Bx 75.35</t>
  </si>
  <si>
    <t>IG no.5370 = 13 c/w 2/1</t>
  </si>
  <si>
    <t>A1 Line 1 Bin 13/15 = 30</t>
  </si>
  <si>
    <t>A1 Line 2 Bin 3/4 = 41</t>
  </si>
  <si>
    <t>S1 no.2841 = 78 c/w 3/4</t>
  </si>
  <si>
    <t>61,18</t>
  </si>
  <si>
    <t>C 2 MOLL CLR 1664</t>
  </si>
  <si>
    <t>S 1 2844 3/4 CLR 84</t>
  </si>
  <si>
    <t>L 1 3584 2/2 CLR 32</t>
  </si>
  <si>
    <t>L 2 3790 3/4 CLR 41</t>
  </si>
  <si>
    <t>L 4 5374 2/2 CLR 12</t>
  </si>
  <si>
    <t>CBNSA 111 CLR 546</t>
  </si>
  <si>
    <t>AFTERNOON SHIFT (1500-2300: Shift B)</t>
  </si>
  <si>
    <t>C2 MOL= 1668  78.44  6.1</t>
  </si>
  <si>
    <t>L2 A1 BIN   3/4  =  48</t>
  </si>
  <si>
    <t>L3 2849 CW 3/4= 81</t>
  </si>
  <si>
    <t>L4 5381 CW 2/1=  16</t>
  </si>
  <si>
    <t>2ND L1 A1 BIN 13/15=  29</t>
  </si>
  <si>
    <t>L4 5383 CW 2/2=  14</t>
  </si>
  <si>
    <t>C2 mol = 1780 Bx 79.19</t>
  </si>
  <si>
    <t>NSACB no.112 = 620</t>
  </si>
  <si>
    <t>S1 no.2855 = 79 c/w 3/4</t>
  </si>
  <si>
    <t>IG no.5392 = 15 c/w 2/2</t>
  </si>
  <si>
    <t>A1 Line 1 Bin 13/15 = 35</t>
  </si>
  <si>
    <t>MORNING SHIFT (0700-1500: Shift A)</t>
  </si>
  <si>
    <t>C2 moll colour-1384 bx-78.28 ph-6.2</t>
  </si>
  <si>
    <t>IGFL no.5399 2/2 =13</t>
  </si>
  <si>
    <t>Line1 A1 bin13/15 =35</t>
  </si>
  <si>
    <t>Line2 A1 bin3/4 =44</t>
  </si>
  <si>
    <t>S1 no.2858 3/4 =72</t>
  </si>
  <si>
    <t>C2 MOL=  1419  78.05  6.1</t>
  </si>
  <si>
    <t>L2 A1 BIN   3/4  =  45</t>
  </si>
  <si>
    <t>L3 2862 CW 3/4= 69</t>
  </si>
  <si>
    <t>L4 5403 CW 2/1=  16</t>
  </si>
  <si>
    <t>NSA CB     113    =  427</t>
  </si>
  <si>
    <t>C2 mol = 1560 Bx 77.30</t>
  </si>
  <si>
    <t>A1 Line 1 Bin 13/15 = 31</t>
  </si>
  <si>
    <t>A1 Line 2 Bin 3/4 = 43</t>
  </si>
  <si>
    <t>IG no.5414 = 15 c/w 2/1</t>
  </si>
  <si>
    <t>S1 no.2868 = 71 c/w 3/4</t>
  </si>
  <si>
    <t>C2 moll colour-1493 bx-78.79 ph-6.4</t>
  </si>
  <si>
    <t>IGFL no.5419 2/2 =15</t>
  </si>
  <si>
    <t>Line1 A1 bin13/15 =25</t>
  </si>
  <si>
    <t>Line2 A1 bin3/4 =45</t>
  </si>
  <si>
    <t>S1 no.2870 3/4 =73</t>
  </si>
  <si>
    <t>CB L/POL no.114 =1094</t>
  </si>
  <si>
    <t>C2 MOL=  1496  78.11  6.1</t>
  </si>
  <si>
    <t>L1 A1 BIN 13/15=  28</t>
  </si>
  <si>
    <t>L2 A1 BIN   3/4  =  44</t>
  </si>
  <si>
    <t xml:space="preserve">L3 2874 CW 3/4= 70 </t>
  </si>
  <si>
    <t>L4 5423 CW 2/2=  16</t>
  </si>
  <si>
    <t>NIGHT SHIFT 2300-0700: Shift D)</t>
  </si>
  <si>
    <t>0,05</t>
  </si>
  <si>
    <t>SAMPLE</t>
  </si>
  <si>
    <t>C 2 MOLL CLR 1553</t>
  </si>
  <si>
    <t>L 4 5429 2/2 CLR 15</t>
  </si>
  <si>
    <t>L 3 NSACB 76 1/1 CLR 696</t>
  </si>
  <si>
    <t>L/GRADE NSACB CLR 370</t>
  </si>
  <si>
    <t>L 3 NSA CB 76 2/1 CLR 668</t>
  </si>
  <si>
    <t>L 1 A1 13/15 CLR 32</t>
  </si>
  <si>
    <t>L 2 A1 3/4 CLR 42</t>
  </si>
  <si>
    <t>C2 moll colour-1405 bx-78.51 ph-6.8</t>
  </si>
  <si>
    <t>IGFL no.</t>
  </si>
  <si>
    <t>AFTERNOON SHIFT (1500-2300: Shift C)</t>
  </si>
  <si>
    <t>C2 mol = 1525 Bx 76.85</t>
  </si>
  <si>
    <t>A1 Line 1 Bin 13/15 = 46</t>
  </si>
  <si>
    <t>A1 Line 2 Bin 3/4 = 53</t>
  </si>
  <si>
    <t>IG no.5440 = 20 c/w 2/2</t>
  </si>
  <si>
    <t>C 2 MOLL CLR 1782</t>
  </si>
  <si>
    <t>L 4 5441 2/2 CLR 20</t>
  </si>
  <si>
    <t>L 1 3642 2/2 CLR 41</t>
  </si>
  <si>
    <t>L 2 3846 3/4 CLR 72</t>
  </si>
  <si>
    <t>S 1 2884 3/4 CLR 74</t>
  </si>
  <si>
    <t>MORNING SHIFT (0700-1500: Shift B)</t>
  </si>
  <si>
    <t>C2 MOL=  1555  79.07  6.7</t>
  </si>
  <si>
    <t>L1 A1 BIN 13/15=  35</t>
  </si>
  <si>
    <t>L2 A1 BIN   3/4  =  47</t>
  </si>
  <si>
    <t>L4 5447 CW 2/2=  15</t>
  </si>
  <si>
    <t>C2 mol = 1640 Bx 78.35</t>
  </si>
  <si>
    <t>C1 no.3651 + 2891 = 28</t>
  </si>
  <si>
    <t>A1 Line 1 Bin 13/15 = 34</t>
  </si>
  <si>
    <t>A1 Line 2 Bin 3/4 = 46</t>
  </si>
  <si>
    <t>NSACB no.117 = 590</t>
  </si>
  <si>
    <t>S1 no.2891 = 69 c/w 3/4</t>
  </si>
  <si>
    <t>IG no.5458 = 16 c/w 2/2</t>
  </si>
  <si>
    <t>cl</t>
  </si>
  <si>
    <t>fl</t>
  </si>
  <si>
    <t>C 2 MOLL CLR 1590</t>
  </si>
  <si>
    <t>L 4 5462 2/2 CLR 16</t>
  </si>
  <si>
    <t>L 1 3657 2/2 CLR 32</t>
  </si>
  <si>
    <t>L 2 3361 3/4 CLR 46</t>
  </si>
  <si>
    <t>S 12896 3/4 CLR 78</t>
  </si>
  <si>
    <t>NSACB 118 CLR 419</t>
  </si>
  <si>
    <t>C2 MOL=  1269  79.39  6.6</t>
  </si>
  <si>
    <t>L1 A1 BIN 13/15=  30</t>
  </si>
  <si>
    <t>L2 A1 BIN   3/4   =  44</t>
  </si>
  <si>
    <t>L3 2900 CW 3/4=  84</t>
  </si>
  <si>
    <t>L4 5469 CW 2/2=  16</t>
  </si>
  <si>
    <t>C2 mol = 1343 Bx 78.80</t>
  </si>
  <si>
    <t>A1 Line 2 Bin 3/4 = 47</t>
  </si>
  <si>
    <t>IG no.5476 = 17 c/w 2/2</t>
  </si>
  <si>
    <t>CBL no.79 = 1011 c/w 1/0</t>
  </si>
  <si>
    <t>CBL no.80 = 825 c/w 1/0</t>
  </si>
  <si>
    <t>NSACB no.119 = 524</t>
  </si>
  <si>
    <t>CBL no.81 = 1081 c/w 1/0</t>
  </si>
  <si>
    <t>NIGHT SHIFT 2300-0700: Shift A)</t>
  </si>
  <si>
    <t>C2 moll colour-1569 BX-78.92 PH-6.6</t>
  </si>
  <si>
    <t>IGFL no.2484 2/2 =15</t>
  </si>
  <si>
    <t>Line A1 bin13/15 =36</t>
  </si>
  <si>
    <t>Line2 A1 bin3/4 =48</t>
  </si>
  <si>
    <t>S1 no.2904 3/4 =86</t>
  </si>
  <si>
    <t>C2 MOL=  1397  79.14  7.1</t>
  </si>
  <si>
    <t>L1 A1 BIN 13/15=  34</t>
  </si>
  <si>
    <t>L2 A1 BIN    3/4  =  47</t>
  </si>
  <si>
    <t>L3 2908 CW 3/4=  81</t>
  </si>
  <si>
    <t>L4 5490 CW 2/2=  16</t>
  </si>
  <si>
    <t>68,54</t>
  </si>
  <si>
    <t>c 2 moll clr 1667</t>
  </si>
  <si>
    <t>NSACB 120 CLR 636</t>
  </si>
  <si>
    <t>L 4 5496 2/2 CLR 15</t>
  </si>
  <si>
    <t>L 1 3685 2/2 CLR 32</t>
  </si>
  <si>
    <t>L 2 3888 3/4 CLR 44</t>
  </si>
  <si>
    <t>S 1 2914 3/4 CLR 69</t>
  </si>
  <si>
    <t xml:space="preserve"> c</t>
  </si>
  <si>
    <t>C2 moll colour-1502 bx-78.99 ph-6.3</t>
  </si>
  <si>
    <t>IGFL no.5503 2/2 =15</t>
  </si>
  <si>
    <t>Line2 A1 bin3/4 =42</t>
  </si>
  <si>
    <t>S1 no.2915 3/4 =72</t>
  </si>
  <si>
    <t>C2 mol = 1589 Bx 79.40</t>
  </si>
  <si>
    <t>A1 Line 1 Bin 13/15 = 29</t>
  </si>
  <si>
    <t>IGFL no.5509 = 14 c/w 2/2</t>
  </si>
  <si>
    <t>S1 no.2921 = 70 cW 3/4</t>
  </si>
  <si>
    <t>C2 mol = 1530 Bx 79.77</t>
  </si>
  <si>
    <t>A1 Line 1 Bin 13/15 = 33</t>
  </si>
  <si>
    <t>IGFL no.5517 = 13 c/w 2/2</t>
  </si>
  <si>
    <t>S1 2925 3/4 CLR 56</t>
  </si>
  <si>
    <t>C2 MOLL CLR 1656</t>
  </si>
  <si>
    <t>S1 2927 3/4 CLR 64</t>
  </si>
  <si>
    <t>L4 5524 2/2 CLR 15</t>
  </si>
  <si>
    <t>L1 A1 13/15 CLR 29</t>
  </si>
  <si>
    <t>L2 A1 3/4 CLR 40</t>
  </si>
  <si>
    <t>C2 mol = 1725 Bx 78.60</t>
  </si>
  <si>
    <t>S1 no.2931 = 67 c/w 3/4</t>
  </si>
  <si>
    <t>IGFL no.5530 = 16 c/w 2/2</t>
  </si>
  <si>
    <t>A1 Line 2 Bin 3/4 = 44</t>
  </si>
  <si>
    <t>C2 MOLL CLR 1546</t>
  </si>
  <si>
    <t>S1 2935 3/4 CLR 66</t>
  </si>
  <si>
    <t>L4 5538 2/2 CLR 15</t>
  </si>
  <si>
    <t>L 1 3719 2/2 CLR 36</t>
  </si>
  <si>
    <t>L2 3921 2/4 CLR 46</t>
  </si>
  <si>
    <t>C2 MOL=  1591  79.19  5.8</t>
  </si>
  <si>
    <t>L1 A1 BIN 13/15=  39</t>
  </si>
  <si>
    <t>L3 2938 CW 3/4=  63</t>
  </si>
  <si>
    <t>L4 5546 CW 2/2=  16</t>
  </si>
  <si>
    <t>NSA CB      121  =  339</t>
  </si>
  <si>
    <t>C2 mol = 1635 Bx 78.40</t>
  </si>
  <si>
    <t>IG no.5552 = 16 c/w 2/2</t>
  </si>
  <si>
    <t>S1 no.2942 = 66 c/w 3/4</t>
  </si>
  <si>
    <t>ph</t>
  </si>
  <si>
    <t>trace sugar</t>
  </si>
  <si>
    <t>C2 moll colour-1444 bx-77.39 ph-6.1</t>
  </si>
  <si>
    <t>IGFL no.5559 2/2 =16</t>
  </si>
  <si>
    <t>Line1 A1 bin13/15 =33</t>
  </si>
  <si>
    <t>S1 no.2945 3/4 =71</t>
  </si>
  <si>
    <t>C2 MOL=  1771  78.33  6.0</t>
  </si>
  <si>
    <t>L2 A1 BIN    3/4 =  48</t>
  </si>
  <si>
    <t>L3 2948 CW 3/4=  66</t>
  </si>
  <si>
    <t>L4 5566 CW 2/2=  17</t>
  </si>
  <si>
    <t>c 2 moll clr 1598</t>
  </si>
  <si>
    <t>l 1 3745 13/14 clr 48</t>
  </si>
  <si>
    <t>L 2 3947 3/4 clr 55</t>
  </si>
  <si>
    <t>S 1 2951 3/4 clr 83</t>
  </si>
  <si>
    <t>l 4 5272 2/2 clr 16</t>
  </si>
  <si>
    <t>cbnsa 123 clr 523</t>
  </si>
  <si>
    <t>C2 moll colour-1429 bx-76.52 ph-6.7</t>
  </si>
  <si>
    <t>IGFL no.5578 2/2 =14</t>
  </si>
  <si>
    <t>Line1 A1 bin13/15 =39</t>
  </si>
  <si>
    <t>Line2 A1 bin3/4 =47</t>
  </si>
  <si>
    <t>S1 no.2957 3/4 =78</t>
  </si>
  <si>
    <t>C2 MOL=  1526  79.11  6.8</t>
  </si>
  <si>
    <t>NSA CB   124      =  492</t>
  </si>
  <si>
    <t>L1 A1 BIN 13/15=  36</t>
  </si>
  <si>
    <t>L2 A1 BIN   3/4   =  50</t>
  </si>
  <si>
    <t>L3  2962 CW 3/4=  72</t>
  </si>
  <si>
    <t>L4  5586 CW 2/2=  16</t>
  </si>
  <si>
    <t>C2 moll colour-1596 bx-77.45 ph-6.4</t>
  </si>
  <si>
    <t>IGFL no.5593 2/2 =13</t>
  </si>
  <si>
    <t>Line1 A1 bin13/15 =43</t>
  </si>
  <si>
    <t>Line2 A1 bin3/4 =58</t>
  </si>
  <si>
    <t>S1 no.2964 3/4 =99</t>
  </si>
  <si>
    <t>IGFL no.5598 2/1 =15</t>
  </si>
  <si>
    <t>C2 moll colour-1518 bx-77.31 ph-6.4</t>
  </si>
  <si>
    <t>IGFL no.5602 2/1 =15</t>
  </si>
  <si>
    <t>Line1 A1 bin13/15 =45</t>
  </si>
  <si>
    <t>S1 no.2968 3/4 =92</t>
  </si>
  <si>
    <t>NSACB no.125 = 646</t>
  </si>
  <si>
    <t>C2 mol = 1630 Bx 78.28</t>
  </si>
  <si>
    <t>A1 Line 2 Bin 3/4 = 54</t>
  </si>
  <si>
    <t>IG no.5609 = 16 c/w 2/1</t>
  </si>
  <si>
    <t>S1 no.2973 = 86 c/w 3/4</t>
  </si>
  <si>
    <t>C2 MOL=  1555  78.88  6.7</t>
  </si>
  <si>
    <t xml:space="preserve">L2 A1 BIN   3/4   =  53 </t>
  </si>
  <si>
    <t>L4 5613 CW 2/1=  17</t>
  </si>
  <si>
    <t>L3 2976 CW 3/4=  79</t>
  </si>
  <si>
    <t>NSA CB     126    =  516</t>
  </si>
  <si>
    <t>C2 MOL=  1602  79.06  7.2</t>
  </si>
  <si>
    <t>L1 A1 BIN 13/15=  31</t>
  </si>
  <si>
    <t>L2 A1 BIN    3/4  =  49</t>
  </si>
  <si>
    <t>L3 2981 CW 3/4=  71</t>
  </si>
  <si>
    <t>L4 5622 CW 2/1=  15</t>
  </si>
  <si>
    <t>C2 mol = 1696 Bx 78.38</t>
  </si>
  <si>
    <t>IG no.5629 = 17 c/w 2/1</t>
  </si>
  <si>
    <t>S1 no.2982 = 58 c/w 3/4</t>
  </si>
  <si>
    <t>C2 moll colour-1448 bx-74.67 ph-7.6</t>
  </si>
  <si>
    <t>IGFL no.5638 2/1 =18</t>
  </si>
  <si>
    <t>Line1 A1 bin13/15 =44</t>
  </si>
  <si>
    <t>Line2 A1 bin13/15 =58</t>
  </si>
  <si>
    <t>S1 no.2983 3/4 =85</t>
  </si>
  <si>
    <t>C2 MOL=  1609  79.05  7.3</t>
  </si>
  <si>
    <t>L1 A1 BIN 13/15  =   40</t>
  </si>
  <si>
    <t>L2 A1 BIN     3/4   =   51</t>
  </si>
  <si>
    <t>L3 CBL 82 CW 1/1=  257</t>
  </si>
  <si>
    <t>L4 5643 CW 2/1   =  17</t>
  </si>
  <si>
    <t>C2 mol = 1698 Bx 79.85</t>
  </si>
  <si>
    <t>S1 no.2992 = 79 c/w 3/4</t>
  </si>
  <si>
    <t>IG no.5651 = 15 c/w 2/1</t>
  </si>
  <si>
    <t>A1 Line 1 Bin 13/15 = 38</t>
  </si>
  <si>
    <t>A1 Line 2 Bin 3/4 = 49</t>
  </si>
  <si>
    <t>C2 moll colour-1526 bx-76.22 ph-6.6</t>
  </si>
  <si>
    <t>IGFL no.5660 2/1 =15</t>
  </si>
  <si>
    <t>Line1 A1 bin13/15 =32</t>
  </si>
  <si>
    <t>Line2 A1 bin3/4 =49</t>
  </si>
  <si>
    <t>CB/L no.85 =480</t>
  </si>
  <si>
    <t>CB/L no.86 =521</t>
  </si>
  <si>
    <t>C2 moll colour-1373 bx-75.41 ph-6.9</t>
  </si>
  <si>
    <t>IGFL no.5662 2/1 =13</t>
  </si>
  <si>
    <t>Line1 A1 bin13/15 =29</t>
  </si>
  <si>
    <t>NSA CB    128      =  377</t>
  </si>
  <si>
    <t>C2 MOL=  1497  79.44  6.9</t>
  </si>
  <si>
    <t>L2 A1 BIN    3/4  =  45</t>
  </si>
  <si>
    <t>L3 2998 CW 3/4=  68</t>
  </si>
  <si>
    <t>L4 5669 CW 2/1=  16</t>
  </si>
  <si>
    <t>C2 moll colour-1561 bx-78.64 ph-6.7</t>
  </si>
  <si>
    <t>IGFL no.5678 2/1 =14</t>
  </si>
  <si>
    <t>S1 no.3005 3/4 =79</t>
  </si>
  <si>
    <t>CBL no.88  0/1 =707</t>
  </si>
  <si>
    <t>C2 mol = 1676 Bx 77.93</t>
  </si>
  <si>
    <t>CBL no.89 = 696</t>
  </si>
  <si>
    <t>CBL no.90 = 589</t>
  </si>
  <si>
    <t>IG no.5682 = 15 c/w 2/1</t>
  </si>
  <si>
    <t>S1 no.3007 = 72 c/w 3/4</t>
  </si>
  <si>
    <t>C 2 MOLL CLR 1544</t>
  </si>
  <si>
    <t>L 1 3834 2/2 CLR 32</t>
  </si>
  <si>
    <t>L 2 4059 3/4 CLR 44</t>
  </si>
  <si>
    <t>L 4 5691 2/1 CLR 16</t>
  </si>
  <si>
    <t>S 1 3008 3/4 CLR 68</t>
  </si>
  <si>
    <t>C2 MOL=  1505  77.78  6.5</t>
  </si>
  <si>
    <t>L1 A1 BIN 13/15=  29</t>
  </si>
  <si>
    <t>L2 A1 BIN    3/4 =  46</t>
  </si>
  <si>
    <t>L3 3012 CW 3/4=  65</t>
  </si>
  <si>
    <t>L4 5696 CW 2/1=  16</t>
  </si>
  <si>
    <t>CB L-POL 129     =  1266</t>
  </si>
  <si>
    <t>C2 mol = 1596 Bx 78.68</t>
  </si>
  <si>
    <t>IG no.5703 = 17 c/w 2/1</t>
  </si>
  <si>
    <t>S1 no.3016 = 68 c/w 3/4</t>
  </si>
  <si>
    <t>C2 MOLL CLR 1448</t>
  </si>
  <si>
    <t>L 4 5707 2/1 CLR 15</t>
  </si>
  <si>
    <t>L 1 3850 2/2 CLR 38</t>
  </si>
  <si>
    <t>L 2 4077 3/4 CLR 48</t>
  </si>
  <si>
    <t>S 1 3019 3/4 CLR 76</t>
  </si>
  <si>
    <t>NSACB 130 CLR 471</t>
  </si>
  <si>
    <t>C2 MOL=  1397  78.88  6.8</t>
  </si>
  <si>
    <t>L2 A1 BIN    3/4 =  50</t>
  </si>
  <si>
    <t>L3 3023 CW 3/4=  68</t>
  </si>
  <si>
    <t>L4 5717 CW 2/1=  15</t>
  </si>
  <si>
    <t>C2 mol = 1485 Bx 79.45</t>
  </si>
  <si>
    <t>IG no.5722 = 16 c/w 2/1</t>
  </si>
  <si>
    <t>S1 no.3028 = 64 c/w 3/4</t>
  </si>
  <si>
    <t>CB L/Pol no.131 = 777</t>
  </si>
  <si>
    <t>NSACB no.132 = 685</t>
  </si>
  <si>
    <t>C2 moll colour-1617 bx-76.48 ph-6.5</t>
  </si>
  <si>
    <t>IGFL no.5729 2/1 =15</t>
  </si>
  <si>
    <t>Line1 A1 bin13/15 =34</t>
  </si>
  <si>
    <t>Line2 A1 bin3/4 =56</t>
  </si>
  <si>
    <t>S1 no.3030 3/4 =72</t>
  </si>
  <si>
    <t>C2 MOL=  1422  78.44  7.1</t>
  </si>
  <si>
    <t>L2 A1 BIN    3/4 =   49</t>
  </si>
  <si>
    <t>L3 3033 CW 3/4=  70</t>
  </si>
  <si>
    <t>L4 5735 CW 2/1=  16</t>
  </si>
  <si>
    <t>L4 5735 CW 2/2 BIN 18=  23</t>
  </si>
  <si>
    <t>NSA CB     133     =  320</t>
  </si>
  <si>
    <t>C2 MOLL CLR 1537</t>
  </si>
  <si>
    <t>L 4 5741 2/2 CLR 10</t>
  </si>
  <si>
    <t>L 1 3875 2/3 CLR 55</t>
  </si>
  <si>
    <t>L 2 4103 3/4 CLR 115</t>
  </si>
  <si>
    <t>S 1 3035 3/4 CLR 92</t>
  </si>
  <si>
    <t>C2 moll colour-1602 bx-79.29 ph-7.3</t>
  </si>
  <si>
    <t>IGFL no.5749 2/2 =12</t>
  </si>
  <si>
    <t>S1 no.3040 3/4 =89</t>
  </si>
  <si>
    <t>C2 mol = 1719 Bx 78.76</t>
  </si>
  <si>
    <t>NSACB no.134 = 593</t>
  </si>
  <si>
    <t>A1 Line 2 Bin 3/4 = 57</t>
  </si>
  <si>
    <t>IG no.5755 = 13 c/w 2/2</t>
  </si>
  <si>
    <t>S1 no.3045 = 79 c/w 3/4</t>
  </si>
  <si>
    <t>CB Low Pol no.135 = 1277</t>
  </si>
  <si>
    <t>C 2 MOLL CLR 1435</t>
  </si>
  <si>
    <t>L 4 5761 2/1 CLR 14</t>
  </si>
  <si>
    <t>L 1 3891 2/3 CLR 36</t>
  </si>
  <si>
    <t>L 2 4120 4/4 CLR 49</t>
  </si>
  <si>
    <t>S 1 3046 3/4 CLR 112</t>
  </si>
  <si>
    <t>C2 mol = 1597</t>
  </si>
  <si>
    <t>A1 Line 1 Bin 13/15 = 42</t>
  </si>
  <si>
    <t>A1 Line 2 Bin 3/4 = 56</t>
  </si>
  <si>
    <t>IG no.5779 = 15 c/w 2/1</t>
  </si>
  <si>
    <t>S1 no.3055 = 89 c/w 3/4</t>
  </si>
  <si>
    <t>NSACB no.136 = 557</t>
  </si>
  <si>
    <t>NSACB no.137 = 583</t>
  </si>
  <si>
    <t>C2 moll colour-1500 bx-75.83 ph-6.7</t>
  </si>
  <si>
    <t>IGFL no.5785 2/1 =16</t>
  </si>
  <si>
    <t>Line1 A1 no.3909 bin13/15 2/3 =31</t>
  </si>
  <si>
    <t>Line2 A1 no.4137 bin3/4 4/4 =57</t>
  </si>
  <si>
    <t>S1 no.3060 3/4 =79</t>
  </si>
  <si>
    <t>C2 MOL=  1606  74.65  7.1</t>
  </si>
  <si>
    <t>L2 A1 BIN   3/4  =  54</t>
  </si>
  <si>
    <t>L3 3063 CW 3/4=  76</t>
  </si>
  <si>
    <t>L4 5792 CW 2/1=  17</t>
  </si>
  <si>
    <t>C 2 MOLL CLR 1665</t>
  </si>
  <si>
    <t>L 4 5820 2/2 CLR 16</t>
  </si>
  <si>
    <t>L 1 3936 2/3 CLR 36</t>
  </si>
  <si>
    <t>L 2 4166 4/4 CLR 56</t>
  </si>
  <si>
    <t>S 1 3079 3/4 CLR 92</t>
  </si>
  <si>
    <t>BX</t>
  </si>
  <si>
    <t>C2 moll colour-1465 bx-73.10 ph-6.7</t>
  </si>
  <si>
    <t>IGFL no.5826 2/1 =14</t>
  </si>
  <si>
    <t>Line2 A1 bin3/4 =55</t>
  </si>
  <si>
    <t>S1 no.3085 3/4 =81</t>
  </si>
  <si>
    <t>C2 MOL=  1559  75.45  7.6</t>
  </si>
  <si>
    <t>L2 A1 BIN    3/4  =  52</t>
  </si>
  <si>
    <t>L3 3091 CW 3/4=  74</t>
  </si>
  <si>
    <t>L4 5833 CW 2/1=  16</t>
  </si>
  <si>
    <t>NSA CB    140     =  327</t>
  </si>
  <si>
    <t>C2 mol = 1696</t>
  </si>
  <si>
    <t>IG no.5799 = 16 c/w 2/1</t>
  </si>
  <si>
    <t>S1 no.3068 = 78 c/w 3/4</t>
  </si>
  <si>
    <t>C2 moll colour-1569 bx-78.07 ph-6.9</t>
  </si>
  <si>
    <t>IGFL no.5806 2/1 =15</t>
  </si>
  <si>
    <t>Line1 A1 bin13/15 =30</t>
  </si>
  <si>
    <t>S1 no.3070 3/4 =76</t>
  </si>
  <si>
    <t>NSACB no.138 = 481</t>
  </si>
  <si>
    <t>C2 MOL=  1668  77.50  6.8</t>
  </si>
  <si>
    <t>L2 A1 BIN    3/4  =  54</t>
  </si>
  <si>
    <t>L3 3075 CW 3/4=  69</t>
  </si>
  <si>
    <t>L4 5813 CW 2/1=  18</t>
  </si>
  <si>
    <t>C2 MOLL CLR 1521</t>
  </si>
  <si>
    <t>L 1 3752 2/3 CLR 43</t>
  </si>
  <si>
    <t>L 2 4183 4/4 CLR 130</t>
  </si>
  <si>
    <t>L 4 5842 2/2 CLR 10</t>
  </si>
  <si>
    <t>S 1 3091 3/4 CLR 111</t>
  </si>
  <si>
    <t>C 2 4187 4/4 CLR 69</t>
  </si>
  <si>
    <t>CB/LOWPOOL 141 CLR 1132</t>
  </si>
  <si>
    <t>C2 moll colour-1484 bx-77.44 ph-7.9</t>
  </si>
  <si>
    <t>IGFL no.5849 2/1 =12</t>
  </si>
  <si>
    <t>Line2 A1 bin3/4 =193</t>
  </si>
  <si>
    <t>S1 no.3095 3/4 =179</t>
  </si>
  <si>
    <t>Line2 A1 =80</t>
  </si>
  <si>
    <t xml:space="preserve">C2 mol = 1563 </t>
  </si>
  <si>
    <t>A1 Line 2 Bin 3/4 = 78</t>
  </si>
  <si>
    <t>IG no.5854 = 14 c/w 2/1</t>
  </si>
  <si>
    <t>C 2 MOLL CLR 1495</t>
  </si>
  <si>
    <t>L 1 3967 2/3 CLR 22</t>
  </si>
  <si>
    <t>L 2 4196 4/4 CLR 76</t>
  </si>
  <si>
    <t>L 4 5860 2/2 CLR 8</t>
  </si>
  <si>
    <t>S 1 3098 3/4 CLR 116</t>
  </si>
  <si>
    <t>nsacb 142 clr 524</t>
  </si>
  <si>
    <t>C2 MOL=  1609  77.12  7.2</t>
  </si>
  <si>
    <t>L1 3973 CW 2/2=  28</t>
  </si>
  <si>
    <t>L2 4202 CW 4/4=  41</t>
  </si>
  <si>
    <t>L3 3101 CW 3/4=  78</t>
  </si>
  <si>
    <t>L4 5867 CW 2/2=  14</t>
  </si>
  <si>
    <t>L2 4203 CW 3/4=  49</t>
  </si>
  <si>
    <t>NSACB no.143 = 496</t>
  </si>
  <si>
    <t>IG no.5877 = 15 c/w 2/2</t>
  </si>
  <si>
    <t>C2 moll colour-1653 bx-76.55 ph-6.4</t>
  </si>
  <si>
    <t>IGFL no.5884 2/2 =15</t>
  </si>
  <si>
    <t>Line2 A1 bin3/4 =76</t>
  </si>
  <si>
    <t>S1 no.3107 3/4 =107</t>
  </si>
  <si>
    <t>C2 MOL=  1707  77.81  6.6</t>
  </si>
  <si>
    <t>L1 3989 CW 2/2=  36</t>
  </si>
  <si>
    <t>L2 4217 CW 3/4=  69</t>
  </si>
  <si>
    <t>L3 3111 CW 3/4=  91</t>
  </si>
  <si>
    <t>L4 5887 CW 2/2=  18</t>
  </si>
  <si>
    <t>NSA CB    144     =  316</t>
  </si>
  <si>
    <t>C2 mol = 1802</t>
  </si>
  <si>
    <t>A1 Line 2 Bin 3/4 = 65</t>
  </si>
  <si>
    <t>IG no.5897 = 17 c/w 2/2</t>
  </si>
  <si>
    <t>S1 no.3114 = 89 c/w 3/4</t>
  </si>
  <si>
    <t>RL-CL</t>
  </si>
  <si>
    <t>RL-CL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</si>
</sst>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slantDashDot">
        <color indexed="64"/>
      </bottom>
      <diagonal/>
    </border>
    <border>
      <left/>
      <right style="slantDashDot">
        <color indexed="64"/>
      </right>
      <top/>
      <bottom/>
      <diagonal/>
    </border>
    <border>
      <left/>
      <right style="slantDashDot">
        <color indexed="64"/>
      </right>
      <top style="slantDashDot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slantDashDot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1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2" borderId="0" xfId="0" applyFont="1" applyFill="1"/>
    <xf numFmtId="0" fontId="0" fillId="2" borderId="0" xfId="0" applyFill="1"/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 applyProtection="1">
      <alignment horizontal="center" vertical="center"/>
      <protection locked="0"/>
    </xf>
    <xf numFmtId="0" fontId="0" fillId="0" borderId="12" xfId="0" applyBorder="1" applyAlignment="1">
      <alignment horizontal="center" vertical="center"/>
    </xf>
    <xf numFmtId="0" fontId="0" fillId="0" borderId="12" xfId="0" applyBorder="1" applyProtection="1">
      <protection locked="0"/>
    </xf>
    <xf numFmtId="0" fontId="4" fillId="3" borderId="9" xfId="0" applyFont="1" applyFill="1" applyBorder="1" applyAlignment="1">
      <alignment horizontal="center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3" borderId="9" xfId="0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0" fillId="0" borderId="12" xfId="0" applyBorder="1" applyAlignment="1" applyProtection="1">
      <alignment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13" xfId="0" applyBorder="1" applyAlignment="1" applyProtection="1">
      <alignment horizontal="center"/>
      <protection locked="0"/>
    </xf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0" fontId="0" fillId="0" borderId="20" xfId="0" applyNumberFormat="1" applyBorder="1" applyAlignment="1">
      <alignment horizontal="center"/>
    </xf>
    <xf numFmtId="0" fontId="0" fillId="0" borderId="13" xfId="0" applyBorder="1" applyAlignment="1" applyProtection="1">
      <alignment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3" xfId="0" applyBorder="1"/>
    <xf numFmtId="0" fontId="0" fillId="0" borderId="24" xfId="0" applyBorder="1"/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26" xfId="0" applyFont="1" applyBorder="1" applyAlignment="1" applyProtection="1">
      <alignment horizontal="center" vertical="center"/>
      <protection locked="0"/>
    </xf>
    <xf numFmtId="0" fontId="0" fillId="0" borderId="27" xfId="0" applyBorder="1"/>
    <xf numFmtId="0" fontId="0" fillId="0" borderId="28" xfId="0" applyBorder="1"/>
    <xf numFmtId="0" fontId="0" fillId="0" borderId="12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0" xfId="0" applyBorder="1"/>
    <xf numFmtId="0" fontId="0" fillId="0" borderId="22" xfId="0" applyBorder="1" applyAlignment="1">
      <alignment horizontal="center" vertical="center"/>
    </xf>
    <xf numFmtId="0" fontId="0" fillId="0" borderId="31" xfId="0" applyBorder="1"/>
    <xf numFmtId="0" fontId="0" fillId="0" borderId="10" xfId="0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0" fillId="0" borderId="18" xfId="0" applyBorder="1"/>
    <xf numFmtId="0" fontId="0" fillId="0" borderId="9" xfId="0" applyBorder="1"/>
    <xf numFmtId="0" fontId="0" fillId="0" borderId="20" xfId="0" applyBorder="1"/>
    <xf numFmtId="0" fontId="0" fillId="0" borderId="33" xfId="0" applyBorder="1"/>
    <xf numFmtId="0" fontId="0" fillId="0" borderId="21" xfId="0" applyBorder="1"/>
    <xf numFmtId="0" fontId="3" fillId="0" borderId="34" xfId="0" applyFont="1" applyBorder="1"/>
    <xf numFmtId="0" fontId="0" fillId="0" borderId="35" xfId="0" applyBorder="1"/>
    <xf numFmtId="0" fontId="0" fillId="0" borderId="40" xfId="0" applyBorder="1"/>
    <xf numFmtId="0" fontId="0" fillId="0" borderId="9" xfId="0" applyFill="1" applyBorder="1" applyAlignment="1" applyProtection="1">
      <alignment horizontal="center" vertical="center"/>
      <protection locked="0"/>
    </xf>
    <xf numFmtId="0" fontId="0" fillId="0" borderId="0" xfId="0"/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0" fontId="0" fillId="0" borderId="44" xfId="0" applyNumberFormat="1" applyBorder="1" applyAlignment="1">
      <alignment horizontal="center" vertical="center"/>
    </xf>
    <xf numFmtId="10" fontId="0" fillId="0" borderId="47" xfId="0" applyNumberFormat="1" applyBorder="1" applyAlignment="1">
      <alignment horizontal="center" vertical="center"/>
    </xf>
    <xf numFmtId="164" fontId="0" fillId="0" borderId="9" xfId="0" applyNumberFormat="1" applyBorder="1"/>
    <xf numFmtId="1" fontId="0" fillId="0" borderId="9" xfId="0" applyNumberFormat="1" applyBorder="1"/>
    <xf numFmtId="0" fontId="0" fillId="2" borderId="9" xfId="0" applyFill="1" applyBorder="1"/>
    <xf numFmtId="1" fontId="0" fillId="2" borderId="9" xfId="0" applyNumberFormat="1" applyFill="1" applyBorder="1"/>
    <xf numFmtId="164" fontId="0" fillId="2" borderId="9" xfId="0" applyNumberFormat="1" applyFill="1" applyBorder="1"/>
    <xf numFmtId="0" fontId="0" fillId="4" borderId="9" xfId="0" applyFill="1" applyBorder="1"/>
    <xf numFmtId="165" fontId="0" fillId="4" borderId="9" xfId="0" applyNumberFormat="1" applyFill="1" applyBorder="1"/>
    <xf numFmtId="0" fontId="0" fillId="0" borderId="0" xfId="0" applyAlignment="1">
      <alignment horizontal="center" vertical="center"/>
    </xf>
    <xf numFmtId="10" fontId="0" fillId="4" borderId="0" xfId="0" applyNumberFormat="1" applyFill="1"/>
    <xf numFmtId="0" fontId="0" fillId="0" borderId="8" xfId="0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4" fontId="0" fillId="0" borderId="9" xfId="1" applyNumberFormat="1" applyFont="1" applyBorder="1" applyAlignment="1">
      <alignment horizontal="center" vertical="center"/>
    </xf>
    <xf numFmtId="4" fontId="0" fillId="0" borderId="9" xfId="1" applyNumberFormat="1" applyFont="1" applyBorder="1"/>
    <xf numFmtId="0" fontId="2" fillId="0" borderId="0" xfId="0" applyFont="1"/>
    <xf numFmtId="4" fontId="2" fillId="4" borderId="9" xfId="1" applyNumberFormat="1" applyFont="1" applyFill="1" applyBorder="1" applyAlignment="1">
      <alignment horizontal="center" vertical="center"/>
    </xf>
    <xf numFmtId="4" fontId="2" fillId="0" borderId="9" xfId="1" applyNumberFormat="1" applyFont="1" applyBorder="1" applyAlignment="1">
      <alignment horizontal="center"/>
    </xf>
    <xf numFmtId="4" fontId="2" fillId="4" borderId="9" xfId="1" applyNumberFormat="1" applyFont="1" applyFill="1" applyBorder="1" applyAlignment="1">
      <alignment horizontal="center"/>
    </xf>
    <xf numFmtId="4" fontId="0" fillId="0" borderId="0" xfId="1" applyNumberFormat="1" applyFont="1"/>
    <xf numFmtId="0" fontId="0" fillId="0" borderId="0" xfId="0" applyAlignment="1">
      <alignment horizontal="right"/>
    </xf>
    <xf numFmtId="4" fontId="0" fillId="0" borderId="22" xfId="1" applyNumberFormat="1" applyFont="1" applyBorder="1" applyAlignment="1">
      <alignment horizontal="center" vertical="center"/>
    </xf>
    <xf numFmtId="4" fontId="0" fillId="0" borderId="8" xfId="1" applyNumberFormat="1" applyFont="1" applyBorder="1" applyAlignment="1">
      <alignment horizontal="center" vertical="center"/>
    </xf>
    <xf numFmtId="4" fontId="0" fillId="0" borderId="10" xfId="1" applyNumberFormat="1" applyFont="1" applyBorder="1" applyAlignment="1">
      <alignment horizontal="center" vertical="center"/>
    </xf>
    <xf numFmtId="165" fontId="0" fillId="4" borderId="9" xfId="1" applyNumberFormat="1" applyFont="1" applyFill="1" applyBorder="1"/>
    <xf numFmtId="0" fontId="0" fillId="0" borderId="0" xfId="0" applyAlignment="1">
      <alignment horizontal="right"/>
    </xf>
    <xf numFmtId="0" fontId="0" fillId="0" borderId="3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4" fontId="0" fillId="0" borderId="22" xfId="1" applyNumberFormat="1" applyFont="1" applyBorder="1" applyAlignment="1">
      <alignment horizontal="center" vertical="center"/>
    </xf>
    <xf numFmtId="4" fontId="0" fillId="0" borderId="8" xfId="1" applyNumberFormat="1" applyFont="1" applyBorder="1" applyAlignment="1">
      <alignment horizontal="center" vertical="center"/>
    </xf>
    <xf numFmtId="4" fontId="0" fillId="0" borderId="10" xfId="1" applyNumberFormat="1" applyFont="1" applyBorder="1" applyAlignment="1">
      <alignment horizontal="center" vertical="center"/>
    </xf>
    <xf numFmtId="4" fontId="0" fillId="0" borderId="48" xfId="1" applyNumberFormat="1" applyFont="1" applyBorder="1" applyAlignment="1">
      <alignment horizontal="center" vertical="center"/>
    </xf>
    <xf numFmtId="4" fontId="0" fillId="0" borderId="27" xfId="1" applyNumberFormat="1" applyFont="1" applyBorder="1" applyAlignment="1">
      <alignment horizontal="center" vertical="center"/>
    </xf>
    <xf numFmtId="9" fontId="0" fillId="0" borderId="10" xfId="1" applyFont="1" applyBorder="1" applyAlignment="1">
      <alignment horizontal="center"/>
    </xf>
    <xf numFmtId="9" fontId="0" fillId="0" borderId="27" xfId="1" applyFont="1" applyBorder="1" applyAlignment="1">
      <alignment horizontal="center"/>
    </xf>
    <xf numFmtId="9" fontId="2" fillId="0" borderId="10" xfId="1" applyFont="1" applyBorder="1" applyAlignment="1">
      <alignment horizontal="center"/>
    </xf>
    <xf numFmtId="9" fontId="2" fillId="0" borderId="27" xfId="1" applyFont="1" applyBorder="1" applyAlignment="1">
      <alignment horizontal="center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  <protection locked="0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0" xfId="0" applyBorder="1" applyAlignment="1" applyProtection="1">
      <alignment horizontal="center" wrapText="1"/>
      <protection locked="0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 applyProtection="1">
      <alignment horizontal="center" wrapText="1"/>
      <protection locked="0"/>
    </xf>
    <xf numFmtId="0" fontId="0" fillId="0" borderId="21" xfId="0" applyBorder="1" applyAlignment="1" applyProtection="1">
      <alignment horizont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9" fontId="0" fillId="0" borderId="20" xfId="1" applyFont="1" applyBorder="1" applyAlignment="1" applyProtection="1">
      <alignment horizontal="center" vertical="center" wrapText="1"/>
      <protection locked="0"/>
    </xf>
    <xf numFmtId="9" fontId="0" fillId="0" borderId="21" xfId="1" applyFont="1" applyBorder="1" applyAlignment="1" applyProtection="1">
      <alignment horizontal="center" vertical="center" wrapText="1"/>
      <protection locked="0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41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9" fontId="0" fillId="0" borderId="9" xfId="0" applyNumberFormat="1" applyBorder="1" applyAlignment="1" applyProtection="1">
      <alignment horizontal="center" vertical="center"/>
      <protection locked="0"/>
    </xf>
    <xf numFmtId="9" fontId="0" fillId="0" borderId="20" xfId="0" applyNumberFormat="1" applyBorder="1" applyAlignment="1" applyProtection="1">
      <alignment horizontal="center" vertical="center"/>
      <protection locked="0"/>
    </xf>
    <xf numFmtId="9" fontId="0" fillId="0" borderId="16" xfId="0" applyNumberFormat="1" applyBorder="1" applyAlignment="1" applyProtection="1">
      <alignment horizontal="center" vertical="center"/>
      <protection locked="0"/>
    </xf>
    <xf numFmtId="9" fontId="0" fillId="0" borderId="21" xfId="0" applyNumberFormat="1" applyBorder="1" applyAlignment="1" applyProtection="1">
      <alignment horizontal="center" vertical="center"/>
      <protection locked="0"/>
    </xf>
    <xf numFmtId="0" fontId="5" fillId="0" borderId="36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37" xfId="0" applyFont="1" applyBorder="1" applyAlignment="1">
      <alignment horizontal="left" vertical="center" wrapText="1"/>
    </xf>
    <xf numFmtId="0" fontId="0" fillId="0" borderId="43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5" fillId="0" borderId="38" xfId="0" applyFont="1" applyBorder="1" applyAlignment="1">
      <alignment horizontal="left" vertical="center" wrapText="1"/>
    </xf>
    <xf numFmtId="0" fontId="5" fillId="0" borderId="39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0" fillId="0" borderId="45" xfId="0" applyBorder="1" applyAlignment="1">
      <alignment horizontal="left" vertical="center" wrapText="1"/>
    </xf>
    <xf numFmtId="0" fontId="0" fillId="0" borderId="46" xfId="0" applyBorder="1" applyAlignment="1">
      <alignment horizontal="left" vertical="center" wrapText="1"/>
    </xf>
  </cellXfs>
  <cellStyles count="3">
    <cellStyle name="Normal" xfId="0" builtinId="0"/>
    <cellStyle name="Normal 3" xfId="2" xr:uid="{242BFB32-5983-4199-BC1F-5A4614449CD1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ustomXml" Target="../customXml/item2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A45B16B-A721-4B9A-8FF4-F973BA30073D}">
  <we:reference id="78f4d70e-fb8b-4f8d-b284-0a2e60aeef37" version="3.4.3.0" store="EXCatalog" storeType="EXCatalog"/>
  <we:alternateReferences>
    <we:reference id="WA104380955" version="3.4.3.0" store="en-MY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087A3-9F95-42A7-9218-D630726EAFD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7EA5E-0CAC-4198-B687-916DD343C28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BB01-8883-46B1-A671-4CEB84F4A26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E4A54-F6C0-4C81-86AF-A758DEEF66B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0F484-4157-422D-9D1F-DD4A74A2D85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FB17F-5F8E-47CB-B33F-CDC00ECA5A3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F5CF7-2F98-42D9-AA3A-151521ACB402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C3579-9006-4559-B181-5394D063E18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36CB1-4E55-4744-8D49-7AA097C9B042}">
  <dimension ref="A1"/>
  <sheetViews>
    <sheetView zoomScale="86" zoomScaleNormal="86"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278E3-6E7A-4091-B25B-A2BFF7D3E6E4}">
  <dimension ref="B2:L34"/>
  <sheetViews>
    <sheetView workbookViewId="0">
      <selection activeCell="H14" sqref="H14"/>
    </sheetView>
  </sheetViews>
  <sheetFormatPr defaultColWidth="9.140625" defaultRowHeight="15" x14ac:dyDescent="0.25"/>
  <cols>
    <col min="1" max="1" width="9.140625" style="64"/>
    <col min="2" max="2" width="10.140625" style="64" customWidth="1"/>
    <col min="3" max="16384" width="9.140625" style="64"/>
  </cols>
  <sheetData>
    <row r="2" spans="2:12" x14ac:dyDescent="0.25">
      <c r="C2" s="79" t="s">
        <v>0</v>
      </c>
      <c r="D2" s="79" t="s">
        <v>1</v>
      </c>
      <c r="E2" s="79" t="s">
        <v>2</v>
      </c>
      <c r="H2" s="95" t="s">
        <v>3</v>
      </c>
      <c r="I2" s="95"/>
      <c r="J2" s="95"/>
      <c r="K2" s="95"/>
      <c r="L2" s="80">
        <f ca="1">(D34-E34)/D34</f>
        <v>0.59081572871340204</v>
      </c>
    </row>
    <row r="3" spans="2:12" x14ac:dyDescent="0.25">
      <c r="B3" s="64">
        <v>1</v>
      </c>
      <c r="C3" s="64">
        <f ca="1">IF(ISERROR(INDIRECT("'"&amp;B3&amp;"'!S6")),"",(INDIRECT("'"&amp;B3&amp;"'!S6")))</f>
        <v>1251.8333333333333</v>
      </c>
      <c r="D3" s="64">
        <f ca="1">IF(ISERROR(INDIRECT("'"&amp;B3&amp;"'!S7")),"",(INDIRECT("'"&amp;B3&amp;"'!S7")))</f>
        <v>541.16666666666663</v>
      </c>
      <c r="E3" s="64">
        <f ca="1">IF(ISERROR(INDIRECT("'"&amp;B3&amp;"'!S8")),"",(INDIRECT("'"&amp;B3&amp;"'!S8")))</f>
        <v>215.33333333333334</v>
      </c>
      <c r="H3" s="95" t="s">
        <v>4</v>
      </c>
      <c r="I3" s="95"/>
      <c r="J3" s="95"/>
      <c r="K3" s="95"/>
      <c r="L3" s="80">
        <f ca="1">(C34-D34)/C34</f>
        <v>0.53773852116875365</v>
      </c>
    </row>
    <row r="4" spans="2:12" x14ac:dyDescent="0.25">
      <c r="B4" s="64">
        <v>2</v>
      </c>
      <c r="C4" s="64">
        <f t="shared" ref="C4:C33" ca="1" si="0">IF(ISERROR(INDIRECT("'"&amp;B4&amp;"'!S6")),"",(INDIRECT("'"&amp;B4&amp;"'!S6")))</f>
        <v>1323.9166666666667</v>
      </c>
      <c r="D4" s="64">
        <f t="shared" ref="D4:D33" ca="1" si="1">IF(ISERROR(INDIRECT("'"&amp;B4&amp;"'!S7")),"",(INDIRECT("'"&amp;B4&amp;"'!S7")))</f>
        <v>637.75</v>
      </c>
      <c r="E4" s="64">
        <f t="shared" ref="E4:E33" ca="1" si="2">IF(ISERROR(INDIRECT("'"&amp;B4&amp;"'!S8")),"",(INDIRECT("'"&amp;B4&amp;"'!S8")))</f>
        <v>263.75</v>
      </c>
      <c r="H4" s="95" t="s">
        <v>5</v>
      </c>
      <c r="I4" s="95"/>
      <c r="J4" s="95"/>
      <c r="K4" s="95"/>
      <c r="L4" s="80">
        <f ca="1">(C34-E34)/C34</f>
        <v>0.81084987364057126</v>
      </c>
    </row>
    <row r="5" spans="2:12" x14ac:dyDescent="0.25">
      <c r="B5" s="64">
        <v>3</v>
      </c>
      <c r="C5" s="64">
        <f t="shared" ca="1" si="0"/>
        <v>1091.5833333333333</v>
      </c>
      <c r="D5" s="64">
        <f t="shared" ca="1" si="1"/>
        <v>578.08333333333337</v>
      </c>
      <c r="E5" s="64">
        <f t="shared" ca="1" si="2"/>
        <v>195.91666666666666</v>
      </c>
    </row>
    <row r="6" spans="2:12" x14ac:dyDescent="0.25">
      <c r="B6" s="64">
        <v>4</v>
      </c>
      <c r="C6" s="64">
        <f t="shared" ca="1" si="0"/>
        <v>1294.25</v>
      </c>
      <c r="D6" s="64">
        <f t="shared" ca="1" si="1"/>
        <v>609.33333333333337</v>
      </c>
      <c r="E6" s="64">
        <f t="shared" ca="1" si="2"/>
        <v>241.83333333333334</v>
      </c>
    </row>
    <row r="7" spans="2:12" x14ac:dyDescent="0.25">
      <c r="B7" s="64">
        <v>5</v>
      </c>
      <c r="C7" s="64">
        <f t="shared" ca="1" si="0"/>
        <v>1308.3333333333333</v>
      </c>
      <c r="D7" s="64">
        <f t="shared" ca="1" si="1"/>
        <v>623.16666666666663</v>
      </c>
      <c r="E7" s="64">
        <f t="shared" ca="1" si="2"/>
        <v>247.75</v>
      </c>
    </row>
    <row r="8" spans="2:12" x14ac:dyDescent="0.25">
      <c r="B8" s="64">
        <v>6</v>
      </c>
      <c r="C8" s="64">
        <f t="shared" ca="1" si="0"/>
        <v>1196.3333333333333</v>
      </c>
      <c r="D8" s="64">
        <f t="shared" ca="1" si="1"/>
        <v>589.66666666666663</v>
      </c>
      <c r="E8" s="64">
        <f t="shared" ca="1" si="2"/>
        <v>224.75</v>
      </c>
    </row>
    <row r="9" spans="2:12" x14ac:dyDescent="0.25">
      <c r="B9" s="64">
        <v>7</v>
      </c>
      <c r="C9" s="64">
        <f t="shared" ca="1" si="0"/>
        <v>1183.75</v>
      </c>
      <c r="D9" s="64">
        <f t="shared" ca="1" si="1"/>
        <v>543.25</v>
      </c>
      <c r="E9" s="64">
        <f t="shared" ca="1" si="2"/>
        <v>262.75</v>
      </c>
    </row>
    <row r="10" spans="2:12" x14ac:dyDescent="0.25">
      <c r="B10" s="64">
        <v>8</v>
      </c>
      <c r="C10" s="64">
        <f t="shared" ca="1" si="0"/>
        <v>1271.0833333333333</v>
      </c>
      <c r="D10" s="64">
        <f t="shared" ca="1" si="1"/>
        <v>584</v>
      </c>
      <c r="E10" s="64">
        <f t="shared" ca="1" si="2"/>
        <v>225.41666666666666</v>
      </c>
    </row>
    <row r="11" spans="2:12" x14ac:dyDescent="0.25">
      <c r="B11" s="64">
        <v>9</v>
      </c>
      <c r="C11" s="64">
        <f t="shared" ca="1" si="0"/>
        <v>1146.0833333333333</v>
      </c>
      <c r="D11" s="64">
        <f t="shared" ca="1" si="1"/>
        <v>569.41666666666663</v>
      </c>
      <c r="E11" s="64">
        <f t="shared" ca="1" si="2"/>
        <v>220.58333333333334</v>
      </c>
    </row>
    <row r="12" spans="2:12" x14ac:dyDescent="0.25">
      <c r="B12" s="64">
        <v>10</v>
      </c>
      <c r="C12" s="64">
        <f t="shared" ca="1" si="0"/>
        <v>1310</v>
      </c>
      <c r="D12" s="64">
        <f t="shared" ca="1" si="1"/>
        <v>527.91666666666663</v>
      </c>
      <c r="E12" s="64">
        <f t="shared" ca="1" si="2"/>
        <v>230.25</v>
      </c>
    </row>
    <row r="13" spans="2:12" x14ac:dyDescent="0.25">
      <c r="B13" s="64">
        <v>11</v>
      </c>
      <c r="C13" s="64">
        <f t="shared" ca="1" si="0"/>
        <v>1200.1666666666667</v>
      </c>
      <c r="D13" s="64">
        <f t="shared" ca="1" si="1"/>
        <v>518.66666666666663</v>
      </c>
      <c r="E13" s="64">
        <f t="shared" ca="1" si="2"/>
        <v>190.91666666666666</v>
      </c>
    </row>
    <row r="14" spans="2:12" x14ac:dyDescent="0.25">
      <c r="B14" s="64">
        <v>12</v>
      </c>
      <c r="C14" s="64">
        <f t="shared" ca="1" si="0"/>
        <v>1356.3333333333333</v>
      </c>
      <c r="D14" s="64">
        <f t="shared" ca="1" si="1"/>
        <v>655.75</v>
      </c>
      <c r="E14" s="64">
        <f t="shared" ca="1" si="2"/>
        <v>206.41666666666666</v>
      </c>
    </row>
    <row r="15" spans="2:12" x14ac:dyDescent="0.25">
      <c r="B15" s="64">
        <v>13</v>
      </c>
      <c r="C15" s="64">
        <f t="shared" ca="1" si="0"/>
        <v>1199.8333333333333</v>
      </c>
      <c r="D15" s="64">
        <f t="shared" ca="1" si="1"/>
        <v>639.58333333333337</v>
      </c>
      <c r="E15" s="64">
        <f t="shared" ca="1" si="2"/>
        <v>212.33333333333334</v>
      </c>
    </row>
    <row r="16" spans="2:12" x14ac:dyDescent="0.25">
      <c r="B16" s="64">
        <v>14</v>
      </c>
      <c r="C16" s="64">
        <f t="shared" ca="1" si="0"/>
        <v>1075.25</v>
      </c>
      <c r="D16" s="64">
        <f t="shared" ca="1" si="1"/>
        <v>630.08333333333337</v>
      </c>
      <c r="E16" s="64">
        <f t="shared" ca="1" si="2"/>
        <v>297.66666666666669</v>
      </c>
    </row>
    <row r="17" spans="2:5" x14ac:dyDescent="0.25">
      <c r="B17" s="64">
        <v>15</v>
      </c>
      <c r="C17" s="64">
        <f t="shared" ca="1" si="0"/>
        <v>1115.5</v>
      </c>
      <c r="D17" s="64">
        <f t="shared" ca="1" si="1"/>
        <v>458.25</v>
      </c>
      <c r="E17" s="64">
        <f t="shared" ca="1" si="2"/>
        <v>227.41666666666666</v>
      </c>
    </row>
    <row r="18" spans="2:5" x14ac:dyDescent="0.25">
      <c r="B18" s="64">
        <v>16</v>
      </c>
      <c r="C18" s="64">
        <f t="shared" ca="1" si="0"/>
        <v>1166.4166666666667</v>
      </c>
      <c r="D18" s="64">
        <f t="shared" ca="1" si="1"/>
        <v>469.33333333333331</v>
      </c>
      <c r="E18" s="64">
        <f t="shared" ca="1" si="2"/>
        <v>230.25</v>
      </c>
    </row>
    <row r="19" spans="2:5" x14ac:dyDescent="0.25">
      <c r="B19" s="64">
        <v>17</v>
      </c>
      <c r="C19" s="64">
        <f t="shared" ca="1" si="0"/>
        <v>1052.75</v>
      </c>
      <c r="D19" s="64">
        <f t="shared" ca="1" si="1"/>
        <v>401.08333333333331</v>
      </c>
      <c r="E19" s="64">
        <f t="shared" ca="1" si="2"/>
        <v>192.91666666666666</v>
      </c>
    </row>
    <row r="20" spans="2:5" x14ac:dyDescent="0.25">
      <c r="B20" s="64">
        <v>18</v>
      </c>
      <c r="C20" s="64">
        <f t="shared" ca="1" si="0"/>
        <v>946.91666666666663</v>
      </c>
      <c r="D20" s="64">
        <f t="shared" ca="1" si="1"/>
        <v>388.66666666666669</v>
      </c>
      <c r="E20" s="64">
        <f t="shared" ca="1" si="2"/>
        <v>139.83333333333334</v>
      </c>
    </row>
    <row r="21" spans="2:5" x14ac:dyDescent="0.25">
      <c r="B21" s="64">
        <v>19</v>
      </c>
      <c r="C21" s="64">
        <f t="shared" ca="1" si="0"/>
        <v>1084.5</v>
      </c>
      <c r="D21" s="64">
        <f t="shared" ca="1" si="1"/>
        <v>470</v>
      </c>
      <c r="E21" s="64">
        <f t="shared" ca="1" si="2"/>
        <v>173.08333333333334</v>
      </c>
    </row>
    <row r="22" spans="2:5" x14ac:dyDescent="0.25">
      <c r="B22" s="64">
        <v>20</v>
      </c>
      <c r="C22" s="64">
        <f t="shared" ca="1" si="0"/>
        <v>1083.9166666666667</v>
      </c>
      <c r="D22" s="64">
        <f t="shared" ca="1" si="1"/>
        <v>533.08333333333337</v>
      </c>
      <c r="E22" s="64">
        <f t="shared" ca="1" si="2"/>
        <v>186.75</v>
      </c>
    </row>
    <row r="23" spans="2:5" x14ac:dyDescent="0.25">
      <c r="B23" s="64">
        <v>21</v>
      </c>
      <c r="C23" s="64">
        <f t="shared" ca="1" si="0"/>
        <v>1114.0833333333333</v>
      </c>
      <c r="D23" s="64">
        <f t="shared" ca="1" si="1"/>
        <v>533.58333333333337</v>
      </c>
      <c r="E23" s="64">
        <f t="shared" ca="1" si="2"/>
        <v>224.75</v>
      </c>
    </row>
    <row r="24" spans="2:5" x14ac:dyDescent="0.25">
      <c r="B24" s="64">
        <v>22</v>
      </c>
      <c r="C24" s="64">
        <f t="shared" ca="1" si="0"/>
        <v>1235.6666666666667</v>
      </c>
      <c r="D24" s="64">
        <f t="shared" ca="1" si="1"/>
        <v>560.66666666666663</v>
      </c>
      <c r="E24" s="64">
        <f t="shared" ca="1" si="2"/>
        <v>240.25</v>
      </c>
    </row>
    <row r="25" spans="2:5" x14ac:dyDescent="0.25">
      <c r="B25" s="64">
        <v>23</v>
      </c>
      <c r="C25" s="64">
        <f t="shared" ca="1" si="0"/>
        <v>1075.6666666666667</v>
      </c>
      <c r="D25" s="64">
        <f t="shared" ca="1" si="1"/>
        <v>467.25</v>
      </c>
      <c r="E25" s="64">
        <f t="shared" ca="1" si="2"/>
        <v>203.66666666666666</v>
      </c>
    </row>
    <row r="26" spans="2:5" x14ac:dyDescent="0.25">
      <c r="B26" s="64">
        <v>24</v>
      </c>
      <c r="C26" s="64" t="str">
        <f t="shared" ca="1" si="0"/>
        <v/>
      </c>
      <c r="D26" s="64" t="str">
        <f t="shared" ca="1" si="1"/>
        <v/>
      </c>
      <c r="E26" s="64" t="str">
        <f t="shared" ca="1" si="2"/>
        <v/>
      </c>
    </row>
    <row r="27" spans="2:5" x14ac:dyDescent="0.25">
      <c r="B27" s="64">
        <v>25</v>
      </c>
      <c r="C27" s="64">
        <f t="shared" ca="1" si="0"/>
        <v>1096.3333333333333</v>
      </c>
      <c r="D27" s="64">
        <f t="shared" ca="1" si="1"/>
        <v>495.41666666666669</v>
      </c>
      <c r="E27" s="64">
        <f t="shared" ca="1" si="2"/>
        <v>226.91666666666666</v>
      </c>
    </row>
    <row r="28" spans="2:5" x14ac:dyDescent="0.25">
      <c r="B28" s="64">
        <v>26</v>
      </c>
      <c r="C28" s="64">
        <f t="shared" ca="1" si="0"/>
        <v>1084.0833333333333</v>
      </c>
      <c r="D28" s="64">
        <f t="shared" ca="1" si="1"/>
        <v>501.66666666666669</v>
      </c>
      <c r="E28" s="64">
        <f t="shared" ca="1" si="2"/>
        <v>212.91666666666666</v>
      </c>
    </row>
    <row r="29" spans="2:5" x14ac:dyDescent="0.25">
      <c r="B29" s="64">
        <v>27</v>
      </c>
      <c r="C29" s="64">
        <f t="shared" ca="1" si="0"/>
        <v>938.33333333333337</v>
      </c>
      <c r="D29" s="64">
        <f t="shared" ca="1" si="1"/>
        <v>494.5</v>
      </c>
      <c r="E29" s="64">
        <f t="shared" ca="1" si="2"/>
        <v>229.33333333333334</v>
      </c>
    </row>
    <row r="30" spans="2:5" x14ac:dyDescent="0.25">
      <c r="B30" s="64">
        <v>28</v>
      </c>
      <c r="C30" s="64">
        <f t="shared" ca="1" si="0"/>
        <v>1076.25</v>
      </c>
      <c r="D30" s="64">
        <f t="shared" ca="1" si="1"/>
        <v>453.83333333333331</v>
      </c>
      <c r="E30" s="64">
        <f t="shared" ca="1" si="2"/>
        <v>164.25</v>
      </c>
    </row>
    <row r="31" spans="2:5" x14ac:dyDescent="0.25">
      <c r="B31" s="64">
        <v>29</v>
      </c>
      <c r="C31" s="64">
        <f t="shared" ca="1" si="0"/>
        <v>1104</v>
      </c>
      <c r="D31" s="64">
        <f t="shared" ca="1" si="1"/>
        <v>507.33333333333331</v>
      </c>
      <c r="E31" s="64">
        <f t="shared" ca="1" si="2"/>
        <v>237.33333333333334</v>
      </c>
    </row>
    <row r="32" spans="2:5" x14ac:dyDescent="0.25">
      <c r="B32" s="64">
        <v>30</v>
      </c>
      <c r="C32" s="64">
        <f t="shared" ca="1" si="0"/>
        <v>1156.8333333333333</v>
      </c>
      <c r="D32" s="64">
        <f t="shared" ca="1" si="1"/>
        <v>521.75</v>
      </c>
      <c r="E32" s="64">
        <f t="shared" ca="1" si="2"/>
        <v>196.41666666666666</v>
      </c>
    </row>
    <row r="33" spans="2:5" x14ac:dyDescent="0.25">
      <c r="B33" s="64">
        <v>31</v>
      </c>
      <c r="C33" s="64" t="str">
        <f t="shared" ca="1" si="0"/>
        <v/>
      </c>
      <c r="D33" s="64" t="str">
        <f t="shared" ca="1" si="1"/>
        <v/>
      </c>
      <c r="E33" s="64" t="str">
        <f t="shared" ca="1" si="2"/>
        <v/>
      </c>
    </row>
    <row r="34" spans="2:5" x14ac:dyDescent="0.25">
      <c r="B34" s="64" t="s">
        <v>6</v>
      </c>
      <c r="C34" s="64">
        <f ca="1">AVERAGE(C3:C33)</f>
        <v>1156.5517241379309</v>
      </c>
      <c r="D34" s="64">
        <f t="shared" ref="D34" ca="1" si="3">AVERAGE(D3:D33)</f>
        <v>534.62931034482767</v>
      </c>
      <c r="E34" s="64">
        <f ca="1">AVERAGE(E3:E31)</f>
        <v>218.76190476190476</v>
      </c>
    </row>
  </sheetData>
  <mergeCells count="3">
    <mergeCell ref="H2:K2"/>
    <mergeCell ref="H3:K3"/>
    <mergeCell ref="H4:K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6E6B4-0EBD-4B9A-BDCF-5CF20F87F354}">
  <dimension ref="A3:T35"/>
  <sheetViews>
    <sheetView workbookViewId="0">
      <selection activeCell="A35" sqref="A35"/>
    </sheetView>
  </sheetViews>
  <sheetFormatPr defaultColWidth="9.140625" defaultRowHeight="15" x14ac:dyDescent="0.25"/>
  <cols>
    <col min="1" max="1" width="9.140625" style="64"/>
    <col min="2" max="4" width="9.140625" style="64" hidden="1" customWidth="1"/>
    <col min="5" max="5" width="11.85546875" style="89" bestFit="1" customWidth="1"/>
    <col min="6" max="8" width="9.140625" style="89" hidden="1" customWidth="1"/>
    <col min="9" max="9" width="11.85546875" style="89" bestFit="1" customWidth="1"/>
    <col min="10" max="18" width="9.140625" style="89"/>
    <col min="19" max="16384" width="9.140625" style="64"/>
  </cols>
  <sheetData>
    <row r="3" spans="1:20" x14ac:dyDescent="0.25">
      <c r="A3" s="51"/>
      <c r="B3" s="51"/>
      <c r="C3" s="51"/>
      <c r="D3" s="51"/>
      <c r="E3" s="100" t="s">
        <v>7</v>
      </c>
      <c r="F3" s="91"/>
      <c r="G3" s="91"/>
      <c r="H3" s="91"/>
      <c r="I3" s="100" t="s">
        <v>8</v>
      </c>
      <c r="J3" s="102" t="s">
        <v>9</v>
      </c>
      <c r="K3" s="103"/>
      <c r="L3" s="104"/>
      <c r="M3" s="102" t="s">
        <v>10</v>
      </c>
      <c r="N3" s="103"/>
      <c r="O3" s="104"/>
      <c r="P3" s="102" t="s">
        <v>11</v>
      </c>
      <c r="Q3" s="103"/>
      <c r="R3" s="104"/>
      <c r="S3" s="96" t="s">
        <v>12</v>
      </c>
      <c r="T3" s="97"/>
    </row>
    <row r="4" spans="1:20" x14ac:dyDescent="0.25">
      <c r="A4" s="81"/>
      <c r="B4" s="81"/>
      <c r="C4" s="81"/>
      <c r="D4" s="81"/>
      <c r="E4" s="101"/>
      <c r="F4" s="92"/>
      <c r="G4" s="92"/>
      <c r="H4" s="92"/>
      <c r="I4" s="101"/>
      <c r="J4" s="93" t="s">
        <v>13</v>
      </c>
      <c r="K4" s="93" t="s">
        <v>14</v>
      </c>
      <c r="L4" s="93" t="s">
        <v>15</v>
      </c>
      <c r="M4" s="93" t="s">
        <v>13</v>
      </c>
      <c r="N4" s="93" t="s">
        <v>14</v>
      </c>
      <c r="O4" s="93" t="s">
        <v>15</v>
      </c>
      <c r="P4" s="93" t="s">
        <v>13</v>
      </c>
      <c r="Q4" s="93" t="s">
        <v>14</v>
      </c>
      <c r="R4" s="93" t="s">
        <v>15</v>
      </c>
      <c r="S4" s="98"/>
      <c r="T4" s="99"/>
    </row>
    <row r="5" spans="1:20" ht="15.75" x14ac:dyDescent="0.25">
      <c r="A5" s="82">
        <v>1</v>
      </c>
      <c r="B5" s="64">
        <f ca="1">INDIRECT("'"&amp;A5&amp;"'!$f$30")</f>
        <v>81.11</v>
      </c>
      <c r="C5" s="64">
        <f ca="1">INDIRECT("'"&amp;A5&amp;"'!$f$87")</f>
        <v>80.72</v>
      </c>
      <c r="E5" s="83">
        <f ca="1">IF(AVERAGE(B5:D5)=0, " ",AVERAGE(B5:D5))</f>
        <v>80.914999999999992</v>
      </c>
      <c r="F5" s="84">
        <f ca="1">INDIRECT("'"&amp;A5&amp;"'!$f$31")</f>
        <v>65.33</v>
      </c>
      <c r="G5" s="84">
        <f ca="1">INDIRECT("'"&amp;A5&amp;"'!$f$88")</f>
        <v>63.55</v>
      </c>
      <c r="H5" s="84"/>
      <c r="I5" s="83">
        <f ca="1">IF(AVERAGE(F5:H5)=0, " ",AVERAGE(F5:H5))</f>
        <v>64.44</v>
      </c>
      <c r="J5" s="83" t="str">
        <f ca="1">INDIRECT("'"&amp;$A5&amp;"'!$f$169")</f>
        <v xml:space="preserve"> </v>
      </c>
      <c r="K5" s="83" t="str">
        <f t="shared" ref="K5:K34" ca="1" si="0">INDIRECT("'"&amp;$A5&amp;"'!$e$169")</f>
        <v xml:space="preserve"> </v>
      </c>
      <c r="L5" s="83" t="str">
        <f t="shared" ref="L5:L34" ca="1" si="1">INDIRECT("'"&amp;$A5&amp;"'!$d$169")</f>
        <v xml:space="preserve"> </v>
      </c>
      <c r="M5" s="83" t="str">
        <f t="shared" ref="M5:M34" ca="1" si="2">INDIRECT("'"&amp;$A5&amp;"'!$f$170")</f>
        <v xml:space="preserve"> </v>
      </c>
      <c r="N5" s="83" t="str">
        <f t="shared" ref="N5:N34" ca="1" si="3">INDIRECT("'"&amp;$A5&amp;"'!$e$170")</f>
        <v xml:space="preserve"> </v>
      </c>
      <c r="O5" s="83" t="str">
        <f t="shared" ref="O5:O34" ca="1" si="4">INDIRECT("'"&amp;$A5&amp;"'!$d$170")</f>
        <v xml:space="preserve"> </v>
      </c>
      <c r="P5" s="83" t="str">
        <f t="shared" ref="P5:P34" ca="1" si="5">INDIRECT("'"&amp;$A5&amp;"'!$f$171")</f>
        <v xml:space="preserve"> </v>
      </c>
      <c r="Q5" s="83" t="str">
        <f t="shared" ref="Q5:Q34" ca="1" si="6">INDIRECT("'"&amp;$A5&amp;"'!$e$171")</f>
        <v xml:space="preserve"> </v>
      </c>
      <c r="R5" s="83" t="str">
        <f t="shared" ref="R5:R34" ca="1" si="7">INDIRECT("'"&amp;$A5&amp;"'!$d$171")</f>
        <v xml:space="preserve"> </v>
      </c>
      <c r="S5" s="105" t="str">
        <f ca="1">IF(J5=" "," ",(J5-M5)/J5)</f>
        <v xml:space="preserve"> </v>
      </c>
      <c r="T5" s="106"/>
    </row>
    <row r="6" spans="1:20" ht="15.75" x14ac:dyDescent="0.25">
      <c r="A6" s="82">
        <v>2</v>
      </c>
      <c r="B6" s="64">
        <f t="shared" ref="B6:B34" ca="1" si="8">INDIRECT("'"&amp;A6&amp;"'!$f$30")</f>
        <v>80.98</v>
      </c>
      <c r="C6" s="64">
        <f t="shared" ref="C6:C34" ca="1" si="9">INDIRECT("'"&amp;A6&amp;"'!$f$87")</f>
        <v>80.260000000000005</v>
      </c>
      <c r="E6" s="83">
        <f t="shared" ref="E6:E31" ca="1" si="10">IF(AVERAGE(B6:D6)=0, " ",AVERAGE(B6:D6))</f>
        <v>80.62</v>
      </c>
      <c r="F6" s="84">
        <f t="shared" ref="F6:F34" ca="1" si="11">INDIRECT("'"&amp;A6&amp;"'!$f$31")</f>
        <v>62.82</v>
      </c>
      <c r="G6" s="84">
        <f t="shared" ref="G6:G34" ca="1" si="12">INDIRECT("'"&amp;A6&amp;"'!$f$88")</f>
        <v>64.31</v>
      </c>
      <c r="H6" s="84"/>
      <c r="I6" s="83">
        <f t="shared" ref="I6:I34" ca="1" si="13">IF(AVERAGE(F6:H6)=0, " ",AVERAGE(F6:H6))</f>
        <v>63.564999999999998</v>
      </c>
      <c r="J6" s="83" t="str">
        <f ca="1">INDIRECT("'"&amp;$A6&amp;"'!$f$169")</f>
        <v xml:space="preserve"> </v>
      </c>
      <c r="K6" s="83" t="str">
        <f t="shared" ca="1" si="0"/>
        <v xml:space="preserve"> </v>
      </c>
      <c r="L6" s="83" t="str">
        <f t="shared" ca="1" si="1"/>
        <v xml:space="preserve"> </v>
      </c>
      <c r="M6" s="83" t="str">
        <f t="shared" ca="1" si="2"/>
        <v xml:space="preserve"> </v>
      </c>
      <c r="N6" s="83" t="str">
        <f t="shared" ca="1" si="3"/>
        <v xml:space="preserve"> </v>
      </c>
      <c r="O6" s="83" t="str">
        <f t="shared" ca="1" si="4"/>
        <v xml:space="preserve"> </v>
      </c>
      <c r="P6" s="83" t="str">
        <f t="shared" ca="1" si="5"/>
        <v xml:space="preserve"> </v>
      </c>
      <c r="Q6" s="83" t="str">
        <f t="shared" ca="1" si="6"/>
        <v xml:space="preserve"> </v>
      </c>
      <c r="R6" s="83" t="str">
        <f t="shared" ca="1" si="7"/>
        <v xml:space="preserve"> </v>
      </c>
      <c r="S6" s="105" t="str">
        <f ca="1">IF(J6=" "," ",(J6-M6)/J6)</f>
        <v xml:space="preserve"> </v>
      </c>
      <c r="T6" s="106"/>
    </row>
    <row r="7" spans="1:20" ht="15.75" x14ac:dyDescent="0.25">
      <c r="A7" s="82">
        <v>3</v>
      </c>
      <c r="B7" s="64">
        <f t="shared" ca="1" si="8"/>
        <v>86.82</v>
      </c>
      <c r="C7" s="64">
        <f t="shared" ca="1" si="9"/>
        <v>80.34</v>
      </c>
      <c r="D7" s="64">
        <f t="shared" ref="D7:D34" ca="1" si="14">INDIRECT("'"&amp;A7&amp;"'!$f$142")</f>
        <v>80.12</v>
      </c>
      <c r="E7" s="83">
        <f t="shared" ca="1" si="10"/>
        <v>82.426666666666662</v>
      </c>
      <c r="F7" s="84">
        <f t="shared" ca="1" si="11"/>
        <v>71.430000000000007</v>
      </c>
      <c r="G7" s="84">
        <f t="shared" ca="1" si="12"/>
        <v>64.28</v>
      </c>
      <c r="H7" s="84">
        <f t="shared" ref="H7:H34" ca="1" si="15">INDIRECT("'"&amp;A7&amp;"'!$f$143")</f>
        <v>63.33</v>
      </c>
      <c r="I7" s="83">
        <f t="shared" ca="1" si="13"/>
        <v>66.346666666666678</v>
      </c>
      <c r="J7" s="83" t="str">
        <f t="shared" ref="J7:J34" ca="1" si="16">INDIRECT("'"&amp;$A7&amp;"'!$f$169")</f>
        <v xml:space="preserve"> </v>
      </c>
      <c r="K7" s="83" t="str">
        <f t="shared" ca="1" si="0"/>
        <v xml:space="preserve"> </v>
      </c>
      <c r="L7" s="83" t="str">
        <f t="shared" ca="1" si="1"/>
        <v xml:space="preserve"> </v>
      </c>
      <c r="M7" s="83" t="str">
        <f t="shared" ca="1" si="2"/>
        <v xml:space="preserve"> </v>
      </c>
      <c r="N7" s="83" t="str">
        <f t="shared" ca="1" si="3"/>
        <v xml:space="preserve"> </v>
      </c>
      <c r="O7" s="83" t="str">
        <f t="shared" ca="1" si="4"/>
        <v xml:space="preserve"> </v>
      </c>
      <c r="P7" s="83" t="str">
        <f t="shared" ca="1" si="5"/>
        <v xml:space="preserve"> </v>
      </c>
      <c r="Q7" s="83" t="str">
        <f t="shared" ca="1" si="6"/>
        <v xml:space="preserve"> </v>
      </c>
      <c r="R7" s="83" t="str">
        <f t="shared" ca="1" si="7"/>
        <v xml:space="preserve"> </v>
      </c>
      <c r="S7" s="105" t="str">
        <f t="shared" ref="S7:S11" ca="1" si="17">IF(J7=" "," ",(J7-M7)/J7)</f>
        <v xml:space="preserve"> </v>
      </c>
      <c r="T7" s="106"/>
    </row>
    <row r="8" spans="1:20" ht="15.75" x14ac:dyDescent="0.25">
      <c r="A8" s="82">
        <v>4</v>
      </c>
      <c r="B8" s="64">
        <f t="shared" ca="1" si="8"/>
        <v>82.84</v>
      </c>
      <c r="C8" s="64">
        <f t="shared" ca="1" si="9"/>
        <v>82.45</v>
      </c>
      <c r="D8" s="64">
        <f t="shared" ca="1" si="14"/>
        <v>82.35</v>
      </c>
      <c r="E8" s="83">
        <f t="shared" ca="1" si="10"/>
        <v>82.546666666666667</v>
      </c>
      <c r="F8" s="84">
        <f t="shared" ca="1" si="11"/>
        <v>71.41</v>
      </c>
      <c r="G8" s="84">
        <f t="shared" ca="1" si="12"/>
        <v>68.62</v>
      </c>
      <c r="H8" s="84">
        <f t="shared" ca="1" si="15"/>
        <v>68.760000000000005</v>
      </c>
      <c r="I8" s="83">
        <f t="shared" ca="1" si="13"/>
        <v>69.596666666666678</v>
      </c>
      <c r="J8" s="83" t="str">
        <f t="shared" ca="1" si="16"/>
        <v xml:space="preserve"> </v>
      </c>
      <c r="K8" s="83" t="str">
        <f t="shared" ca="1" si="0"/>
        <v xml:space="preserve"> </v>
      </c>
      <c r="L8" s="83" t="str">
        <f t="shared" ca="1" si="1"/>
        <v xml:space="preserve"> </v>
      </c>
      <c r="M8" s="83" t="str">
        <f t="shared" ca="1" si="2"/>
        <v xml:space="preserve"> </v>
      </c>
      <c r="N8" s="83" t="str">
        <f t="shared" ca="1" si="3"/>
        <v xml:space="preserve"> </v>
      </c>
      <c r="O8" s="83" t="str">
        <f t="shared" ca="1" si="4"/>
        <v xml:space="preserve"> </v>
      </c>
      <c r="P8" s="83" t="str">
        <f t="shared" ca="1" si="5"/>
        <v xml:space="preserve"> </v>
      </c>
      <c r="Q8" s="83" t="str">
        <f t="shared" ca="1" si="6"/>
        <v xml:space="preserve"> </v>
      </c>
      <c r="R8" s="83" t="str">
        <f t="shared" ca="1" si="7"/>
        <v xml:space="preserve"> </v>
      </c>
      <c r="S8" s="105" t="str">
        <f t="shared" ca="1" si="17"/>
        <v xml:space="preserve"> </v>
      </c>
      <c r="T8" s="106"/>
    </row>
    <row r="9" spans="1:20" ht="15.75" x14ac:dyDescent="0.25">
      <c r="A9" s="82">
        <v>5</v>
      </c>
      <c r="B9" s="64">
        <f t="shared" ca="1" si="8"/>
        <v>82.65</v>
      </c>
      <c r="C9" s="64">
        <f t="shared" ca="1" si="9"/>
        <v>81.77</v>
      </c>
      <c r="D9" s="64">
        <f t="shared" ca="1" si="14"/>
        <v>81.83</v>
      </c>
      <c r="E9" s="83">
        <f t="shared" ca="1" si="10"/>
        <v>82.083333333333329</v>
      </c>
      <c r="F9" s="84">
        <f t="shared" ca="1" si="11"/>
        <v>71.319999999999993</v>
      </c>
      <c r="G9" s="84">
        <f t="shared" ca="1" si="12"/>
        <v>70.84</v>
      </c>
      <c r="H9" s="84">
        <f t="shared" ca="1" si="15"/>
        <v>70.569999999999993</v>
      </c>
      <c r="I9" s="83">
        <f t="shared" ca="1" si="13"/>
        <v>70.91</v>
      </c>
      <c r="J9" s="83" t="str">
        <f t="shared" ca="1" si="16"/>
        <v xml:space="preserve"> </v>
      </c>
      <c r="K9" s="83" t="str">
        <f t="shared" ca="1" si="0"/>
        <v xml:space="preserve"> </v>
      </c>
      <c r="L9" s="83" t="str">
        <f t="shared" ca="1" si="1"/>
        <v xml:space="preserve"> </v>
      </c>
      <c r="M9" s="83" t="str">
        <f t="shared" ca="1" si="2"/>
        <v xml:space="preserve"> </v>
      </c>
      <c r="N9" s="83" t="str">
        <f t="shared" ca="1" si="3"/>
        <v xml:space="preserve"> </v>
      </c>
      <c r="O9" s="83" t="str">
        <f t="shared" ca="1" si="4"/>
        <v xml:space="preserve"> </v>
      </c>
      <c r="P9" s="83" t="str">
        <f t="shared" ca="1" si="5"/>
        <v xml:space="preserve"> </v>
      </c>
      <c r="Q9" s="83" t="str">
        <f t="shared" ca="1" si="6"/>
        <v xml:space="preserve"> </v>
      </c>
      <c r="R9" s="83" t="str">
        <f t="shared" ca="1" si="7"/>
        <v xml:space="preserve"> </v>
      </c>
      <c r="S9" s="105" t="str">
        <f t="shared" ca="1" si="17"/>
        <v xml:space="preserve"> </v>
      </c>
      <c r="T9" s="106"/>
    </row>
    <row r="10" spans="1:20" ht="15.75" x14ac:dyDescent="0.25">
      <c r="A10" s="82">
        <v>6</v>
      </c>
      <c r="B10" s="64">
        <f t="shared" ca="1" si="8"/>
        <v>82.47</v>
      </c>
      <c r="C10" s="64">
        <f t="shared" ca="1" si="9"/>
        <v>81.790000000000006</v>
      </c>
      <c r="E10" s="83">
        <f t="shared" ca="1" si="10"/>
        <v>82.13</v>
      </c>
      <c r="F10" s="84">
        <f t="shared" ca="1" si="11"/>
        <v>70.63</v>
      </c>
      <c r="G10" s="84">
        <f t="shared" ca="1" si="12"/>
        <v>69.66</v>
      </c>
      <c r="H10" s="84"/>
      <c r="I10" s="83">
        <f t="shared" ca="1" si="13"/>
        <v>70.144999999999996</v>
      </c>
      <c r="J10" s="83" t="str">
        <f t="shared" ca="1" si="16"/>
        <v xml:space="preserve"> </v>
      </c>
      <c r="K10" s="83" t="str">
        <f t="shared" ca="1" si="0"/>
        <v xml:space="preserve"> </v>
      </c>
      <c r="L10" s="83" t="str">
        <f t="shared" ca="1" si="1"/>
        <v xml:space="preserve"> </v>
      </c>
      <c r="M10" s="83" t="str">
        <f t="shared" ca="1" si="2"/>
        <v xml:space="preserve"> </v>
      </c>
      <c r="N10" s="83" t="str">
        <f t="shared" ca="1" si="3"/>
        <v xml:space="preserve"> </v>
      </c>
      <c r="O10" s="83" t="str">
        <f t="shared" ca="1" si="4"/>
        <v xml:space="preserve"> </v>
      </c>
      <c r="P10" s="83" t="str">
        <f t="shared" ca="1" si="5"/>
        <v xml:space="preserve"> </v>
      </c>
      <c r="Q10" s="83" t="str">
        <f t="shared" ca="1" si="6"/>
        <v xml:space="preserve"> </v>
      </c>
      <c r="R10" s="83" t="str">
        <f t="shared" ca="1" si="7"/>
        <v xml:space="preserve"> </v>
      </c>
      <c r="S10" s="105" t="str">
        <f t="shared" ca="1" si="17"/>
        <v xml:space="preserve"> </v>
      </c>
      <c r="T10" s="106"/>
    </row>
    <row r="11" spans="1:20" ht="15.75" x14ac:dyDescent="0.25">
      <c r="A11" s="82">
        <v>7</v>
      </c>
      <c r="B11" s="64">
        <f t="shared" ca="1" si="8"/>
        <v>84.73</v>
      </c>
      <c r="C11" s="64">
        <f t="shared" ca="1" si="9"/>
        <v>83.33</v>
      </c>
      <c r="D11" s="64">
        <f t="shared" ca="1" si="14"/>
        <v>82.41</v>
      </c>
      <c r="E11" s="83">
        <f t="shared" ca="1" si="10"/>
        <v>83.49</v>
      </c>
      <c r="F11" s="84">
        <f t="shared" ca="1" si="11"/>
        <v>73.22</v>
      </c>
      <c r="G11" s="84">
        <f t="shared" ca="1" si="12"/>
        <v>73.03</v>
      </c>
      <c r="H11" s="84">
        <f t="shared" ca="1" si="15"/>
        <v>71.62</v>
      </c>
      <c r="I11" s="83">
        <f t="shared" ca="1" si="13"/>
        <v>72.623333333333335</v>
      </c>
      <c r="J11" s="83" t="str">
        <f t="shared" ca="1" si="16"/>
        <v xml:space="preserve"> </v>
      </c>
      <c r="K11" s="83" t="str">
        <f t="shared" ca="1" si="0"/>
        <v xml:space="preserve"> </v>
      </c>
      <c r="L11" s="83" t="str">
        <f t="shared" ca="1" si="1"/>
        <v xml:space="preserve"> </v>
      </c>
      <c r="M11" s="83" t="str">
        <f t="shared" ca="1" si="2"/>
        <v xml:space="preserve"> </v>
      </c>
      <c r="N11" s="83" t="str">
        <f t="shared" ca="1" si="3"/>
        <v xml:space="preserve"> </v>
      </c>
      <c r="O11" s="83" t="str">
        <f t="shared" ca="1" si="4"/>
        <v xml:space="preserve"> </v>
      </c>
      <c r="P11" s="83" t="str">
        <f t="shared" ca="1" si="5"/>
        <v xml:space="preserve"> </v>
      </c>
      <c r="Q11" s="83" t="str">
        <f t="shared" ca="1" si="6"/>
        <v xml:space="preserve"> </v>
      </c>
      <c r="R11" s="83" t="str">
        <f t="shared" ca="1" si="7"/>
        <v xml:space="preserve"> </v>
      </c>
      <c r="S11" s="105" t="str">
        <f t="shared" ca="1" si="17"/>
        <v xml:space="preserve"> </v>
      </c>
      <c r="T11" s="106"/>
    </row>
    <row r="12" spans="1:20" ht="15.75" x14ac:dyDescent="0.25">
      <c r="A12" s="82">
        <v>8</v>
      </c>
      <c r="B12" s="64">
        <f t="shared" ca="1" si="8"/>
        <v>84.12</v>
      </c>
      <c r="C12" s="64">
        <f t="shared" ca="1" si="9"/>
        <v>83.98</v>
      </c>
      <c r="D12" s="64">
        <f t="shared" ca="1" si="14"/>
        <v>83.61</v>
      </c>
      <c r="E12" s="83">
        <f t="shared" ca="1" si="10"/>
        <v>83.90333333333335</v>
      </c>
      <c r="F12" s="84">
        <f t="shared" ca="1" si="11"/>
        <v>73.56</v>
      </c>
      <c r="G12" s="84">
        <f t="shared" ca="1" si="12"/>
        <v>73.23</v>
      </c>
      <c r="H12" s="84">
        <f t="shared" ca="1" si="15"/>
        <v>73.84</v>
      </c>
      <c r="I12" s="83">
        <f t="shared" ca="1" si="13"/>
        <v>73.543333333333337</v>
      </c>
      <c r="J12" s="83" t="str">
        <f t="shared" ca="1" si="16"/>
        <v xml:space="preserve"> </v>
      </c>
      <c r="K12" s="83" t="str">
        <f t="shared" ca="1" si="0"/>
        <v xml:space="preserve"> </v>
      </c>
      <c r="L12" s="83" t="str">
        <f t="shared" ca="1" si="1"/>
        <v xml:space="preserve"> </v>
      </c>
      <c r="M12" s="83" t="str">
        <f t="shared" ca="1" si="2"/>
        <v xml:space="preserve"> </v>
      </c>
      <c r="N12" s="83" t="str">
        <f t="shared" ca="1" si="3"/>
        <v xml:space="preserve"> </v>
      </c>
      <c r="O12" s="83" t="str">
        <f t="shared" ca="1" si="4"/>
        <v xml:space="preserve"> </v>
      </c>
      <c r="P12" s="83" t="str">
        <f t="shared" ca="1" si="5"/>
        <v xml:space="preserve"> </v>
      </c>
      <c r="Q12" s="83" t="str">
        <f t="shared" ca="1" si="6"/>
        <v xml:space="preserve"> </v>
      </c>
      <c r="R12" s="83" t="str">
        <f t="shared" ca="1" si="7"/>
        <v xml:space="preserve"> </v>
      </c>
      <c r="S12" s="105" t="str">
        <f ca="1">IF(J12=" "," ",(J12-M12)/J12)</f>
        <v xml:space="preserve"> </v>
      </c>
      <c r="T12" s="106"/>
    </row>
    <row r="13" spans="1:20" ht="15.75" x14ac:dyDescent="0.25">
      <c r="A13" s="82">
        <v>9</v>
      </c>
      <c r="B13" s="64">
        <f t="shared" ca="1" si="8"/>
        <v>82.91</v>
      </c>
      <c r="C13" s="64">
        <f t="shared" ca="1" si="9"/>
        <v>82.7</v>
      </c>
      <c r="D13" s="64">
        <f t="shared" ca="1" si="14"/>
        <v>81.75</v>
      </c>
      <c r="E13" s="83">
        <f t="shared" ca="1" si="10"/>
        <v>82.453333333333333</v>
      </c>
      <c r="F13" s="84">
        <f t="shared" ca="1" si="11"/>
        <v>73.03</v>
      </c>
      <c r="G13" s="84">
        <f t="shared" ca="1" si="12"/>
        <v>72.900000000000006</v>
      </c>
      <c r="H13" s="84">
        <f t="shared" ca="1" si="15"/>
        <v>71.349999999999994</v>
      </c>
      <c r="I13" s="83">
        <f t="shared" ca="1" si="13"/>
        <v>72.426666666666662</v>
      </c>
      <c r="J13" s="83" t="str">
        <f t="shared" ca="1" si="16"/>
        <v xml:space="preserve"> </v>
      </c>
      <c r="K13" s="83" t="str">
        <f t="shared" ca="1" si="0"/>
        <v xml:space="preserve"> </v>
      </c>
      <c r="L13" s="83" t="str">
        <f t="shared" ca="1" si="1"/>
        <v xml:space="preserve"> </v>
      </c>
      <c r="M13" s="83" t="str">
        <f t="shared" ca="1" si="2"/>
        <v xml:space="preserve"> </v>
      </c>
      <c r="N13" s="83" t="str">
        <f t="shared" ca="1" si="3"/>
        <v xml:space="preserve"> </v>
      </c>
      <c r="O13" s="83" t="str">
        <f t="shared" ca="1" si="4"/>
        <v xml:space="preserve"> </v>
      </c>
      <c r="P13" s="83" t="str">
        <f t="shared" ca="1" si="5"/>
        <v xml:space="preserve"> </v>
      </c>
      <c r="Q13" s="83" t="str">
        <f t="shared" ca="1" si="6"/>
        <v xml:space="preserve"> </v>
      </c>
      <c r="R13" s="83" t="str">
        <f t="shared" ca="1" si="7"/>
        <v xml:space="preserve"> </v>
      </c>
      <c r="S13" s="105" t="str">
        <f t="shared" ref="S13:S34" ca="1" si="18">IF(J13=" "," ",(J13-M13)/J13)</f>
        <v xml:space="preserve"> </v>
      </c>
      <c r="T13" s="106"/>
    </row>
    <row r="14" spans="1:20" ht="15.75" x14ac:dyDescent="0.25">
      <c r="A14" s="82">
        <v>10</v>
      </c>
      <c r="B14" s="64">
        <f t="shared" ca="1" si="8"/>
        <v>80.900000000000006</v>
      </c>
      <c r="D14" s="64">
        <f t="shared" ca="1" si="14"/>
        <v>83.47</v>
      </c>
      <c r="E14" s="83">
        <f t="shared" ca="1" si="10"/>
        <v>82.185000000000002</v>
      </c>
      <c r="F14" s="84">
        <f t="shared" ca="1" si="11"/>
        <v>71.44</v>
      </c>
      <c r="G14" s="84"/>
      <c r="H14" s="84">
        <f t="shared" ca="1" si="15"/>
        <v>71.64</v>
      </c>
      <c r="I14" s="83">
        <f t="shared" ca="1" si="13"/>
        <v>71.539999999999992</v>
      </c>
      <c r="J14" s="83" t="str">
        <f t="shared" ca="1" si="16"/>
        <v xml:space="preserve"> </v>
      </c>
      <c r="K14" s="83" t="str">
        <f t="shared" ca="1" si="0"/>
        <v xml:space="preserve"> </v>
      </c>
      <c r="L14" s="83" t="str">
        <f t="shared" ca="1" si="1"/>
        <v xml:space="preserve"> </v>
      </c>
      <c r="M14" s="83" t="str">
        <f t="shared" ca="1" si="2"/>
        <v xml:space="preserve"> </v>
      </c>
      <c r="N14" s="83" t="str">
        <f t="shared" ca="1" si="3"/>
        <v xml:space="preserve"> </v>
      </c>
      <c r="O14" s="83" t="str">
        <f t="shared" ca="1" si="4"/>
        <v xml:space="preserve"> </v>
      </c>
      <c r="P14" s="83" t="str">
        <f t="shared" ca="1" si="5"/>
        <v xml:space="preserve"> </v>
      </c>
      <c r="Q14" s="83" t="str">
        <f t="shared" ca="1" si="6"/>
        <v xml:space="preserve"> </v>
      </c>
      <c r="R14" s="83" t="str">
        <f t="shared" ca="1" si="7"/>
        <v xml:space="preserve"> </v>
      </c>
      <c r="S14" s="105" t="str">
        <f t="shared" ca="1" si="18"/>
        <v xml:space="preserve"> </v>
      </c>
      <c r="T14" s="106"/>
    </row>
    <row r="15" spans="1:20" ht="15.75" x14ac:dyDescent="0.25">
      <c r="A15" s="82">
        <v>11</v>
      </c>
      <c r="B15" s="64">
        <f t="shared" ca="1" si="8"/>
        <v>82.9</v>
      </c>
      <c r="C15" s="64">
        <f t="shared" ca="1" si="9"/>
        <v>82.75</v>
      </c>
      <c r="D15" s="64">
        <f t="shared" ca="1" si="14"/>
        <v>83.36</v>
      </c>
      <c r="E15" s="83">
        <f t="shared" ca="1" si="10"/>
        <v>83.00333333333333</v>
      </c>
      <c r="F15" s="84">
        <f t="shared" ca="1" si="11"/>
        <v>70.91</v>
      </c>
      <c r="G15" s="84">
        <f t="shared" ca="1" si="12"/>
        <v>70.42</v>
      </c>
      <c r="H15" s="84">
        <f t="shared" ca="1" si="15"/>
        <v>71.28</v>
      </c>
      <c r="I15" s="83">
        <f t="shared" ca="1" si="13"/>
        <v>70.86999999999999</v>
      </c>
      <c r="J15" s="83" t="str">
        <f t="shared" ca="1" si="16"/>
        <v xml:space="preserve"> </v>
      </c>
      <c r="K15" s="83" t="str">
        <f t="shared" ca="1" si="0"/>
        <v xml:space="preserve"> </v>
      </c>
      <c r="L15" s="83" t="str">
        <f t="shared" ca="1" si="1"/>
        <v xml:space="preserve"> </v>
      </c>
      <c r="M15" s="83" t="str">
        <f t="shared" ca="1" si="2"/>
        <v xml:space="preserve"> </v>
      </c>
      <c r="N15" s="83" t="str">
        <f t="shared" ca="1" si="3"/>
        <v xml:space="preserve"> </v>
      </c>
      <c r="O15" s="83" t="str">
        <f t="shared" ca="1" si="4"/>
        <v xml:space="preserve"> </v>
      </c>
      <c r="P15" s="83" t="str">
        <f t="shared" ca="1" si="5"/>
        <v xml:space="preserve"> </v>
      </c>
      <c r="Q15" s="83" t="str">
        <f t="shared" ca="1" si="6"/>
        <v xml:space="preserve"> </v>
      </c>
      <c r="R15" s="83" t="str">
        <f t="shared" ca="1" si="7"/>
        <v xml:space="preserve"> </v>
      </c>
      <c r="S15" s="105" t="str">
        <f t="shared" ca="1" si="18"/>
        <v xml:space="preserve"> </v>
      </c>
      <c r="T15" s="106"/>
    </row>
    <row r="16" spans="1:20" ht="15.75" x14ac:dyDescent="0.25">
      <c r="A16" s="82">
        <v>12</v>
      </c>
      <c r="B16" s="64">
        <f t="shared" ca="1" si="8"/>
        <v>83.48</v>
      </c>
      <c r="C16" s="64">
        <f t="shared" ca="1" si="9"/>
        <v>83.26</v>
      </c>
      <c r="D16" s="64">
        <f t="shared" ca="1" si="14"/>
        <v>82.85</v>
      </c>
      <c r="E16" s="83">
        <f t="shared" ca="1" si="10"/>
        <v>83.196666666666673</v>
      </c>
      <c r="F16" s="84">
        <f t="shared" ca="1" si="11"/>
        <v>71.349999999999994</v>
      </c>
      <c r="G16" s="84">
        <f t="shared" ca="1" si="12"/>
        <v>71.209999999999994</v>
      </c>
      <c r="H16" s="84">
        <f t="shared" ca="1" si="15"/>
        <v>71.510000000000005</v>
      </c>
      <c r="I16" s="83">
        <v>69</v>
      </c>
      <c r="J16" s="83" t="str">
        <f t="shared" ca="1" si="16"/>
        <v xml:space="preserve"> </v>
      </c>
      <c r="K16" s="83" t="str">
        <f t="shared" ca="1" si="0"/>
        <v xml:space="preserve"> </v>
      </c>
      <c r="L16" s="83" t="str">
        <f t="shared" ca="1" si="1"/>
        <v xml:space="preserve"> </v>
      </c>
      <c r="M16" s="83" t="str">
        <f t="shared" ca="1" si="2"/>
        <v xml:space="preserve"> </v>
      </c>
      <c r="N16" s="83" t="str">
        <f t="shared" ca="1" si="3"/>
        <v xml:space="preserve"> </v>
      </c>
      <c r="O16" s="83" t="str">
        <f t="shared" ca="1" si="4"/>
        <v xml:space="preserve"> </v>
      </c>
      <c r="P16" s="83" t="str">
        <f t="shared" ca="1" si="5"/>
        <v xml:space="preserve"> </v>
      </c>
      <c r="Q16" s="83" t="str">
        <f t="shared" ca="1" si="6"/>
        <v xml:space="preserve"> </v>
      </c>
      <c r="R16" s="83" t="str">
        <f t="shared" ca="1" si="7"/>
        <v xml:space="preserve"> </v>
      </c>
      <c r="S16" s="105" t="str">
        <f t="shared" ca="1" si="18"/>
        <v xml:space="preserve"> </v>
      </c>
      <c r="T16" s="106"/>
    </row>
    <row r="17" spans="1:20" ht="15.75" x14ac:dyDescent="0.25">
      <c r="A17" s="82">
        <v>13</v>
      </c>
      <c r="B17" s="64">
        <f t="shared" ca="1" si="8"/>
        <v>82.6</v>
      </c>
      <c r="C17" s="64">
        <f t="shared" ca="1" si="9"/>
        <v>82.45</v>
      </c>
      <c r="D17" s="64">
        <f t="shared" ca="1" si="14"/>
        <v>82.02</v>
      </c>
      <c r="E17" s="83">
        <f t="shared" ca="1" si="10"/>
        <v>82.356666666666669</v>
      </c>
      <c r="F17" s="84"/>
      <c r="G17" s="84">
        <f t="shared" ca="1" si="12"/>
        <v>71.64</v>
      </c>
      <c r="H17" s="84">
        <f t="shared" ca="1" si="15"/>
        <v>70.09</v>
      </c>
      <c r="I17" s="83">
        <f t="shared" ca="1" si="13"/>
        <v>70.865000000000009</v>
      </c>
      <c r="J17" s="83" t="str">
        <f t="shared" ca="1" si="16"/>
        <v xml:space="preserve"> </v>
      </c>
      <c r="K17" s="83" t="str">
        <f t="shared" ca="1" si="0"/>
        <v xml:space="preserve"> </v>
      </c>
      <c r="L17" s="83" t="str">
        <f t="shared" ca="1" si="1"/>
        <v xml:space="preserve"> </v>
      </c>
      <c r="M17" s="83" t="str">
        <f t="shared" ca="1" si="2"/>
        <v xml:space="preserve"> </v>
      </c>
      <c r="N17" s="83" t="str">
        <f t="shared" ca="1" si="3"/>
        <v xml:space="preserve"> </v>
      </c>
      <c r="O17" s="83" t="str">
        <f t="shared" ca="1" si="4"/>
        <v xml:space="preserve"> </v>
      </c>
      <c r="P17" s="83" t="str">
        <f t="shared" ca="1" si="5"/>
        <v xml:space="preserve"> </v>
      </c>
      <c r="Q17" s="83" t="str">
        <f t="shared" ca="1" si="6"/>
        <v xml:space="preserve"> </v>
      </c>
      <c r="R17" s="83" t="str">
        <f t="shared" ca="1" si="7"/>
        <v xml:space="preserve"> </v>
      </c>
      <c r="S17" s="105" t="str">
        <f t="shared" ca="1" si="18"/>
        <v xml:space="preserve"> </v>
      </c>
      <c r="T17" s="106"/>
    </row>
    <row r="18" spans="1:20" ht="15.75" x14ac:dyDescent="0.25">
      <c r="A18" s="82">
        <v>14</v>
      </c>
      <c r="B18" s="64">
        <f t="shared" ca="1" si="8"/>
        <v>81.91</v>
      </c>
      <c r="C18" s="64">
        <f t="shared" ca="1" si="9"/>
        <v>82.63</v>
      </c>
      <c r="D18" s="64">
        <f t="shared" ca="1" si="14"/>
        <v>82.33</v>
      </c>
      <c r="E18" s="83">
        <f t="shared" ca="1" si="10"/>
        <v>82.29</v>
      </c>
      <c r="F18" s="84">
        <f t="shared" ca="1" si="11"/>
        <v>69.959999999999994</v>
      </c>
      <c r="G18" s="84">
        <f t="shared" ca="1" si="12"/>
        <v>70.94</v>
      </c>
      <c r="H18" s="84">
        <f t="shared" ca="1" si="15"/>
        <v>69.11</v>
      </c>
      <c r="I18" s="83">
        <f t="shared" ca="1" si="13"/>
        <v>70.00333333333333</v>
      </c>
      <c r="J18" s="83" t="str">
        <f t="shared" ca="1" si="16"/>
        <v xml:space="preserve"> </v>
      </c>
      <c r="K18" s="83" t="str">
        <f t="shared" ca="1" si="0"/>
        <v xml:space="preserve"> </v>
      </c>
      <c r="L18" s="83" t="str">
        <f t="shared" ca="1" si="1"/>
        <v xml:space="preserve"> </v>
      </c>
      <c r="M18" s="83" t="str">
        <f t="shared" ca="1" si="2"/>
        <v xml:space="preserve"> </v>
      </c>
      <c r="N18" s="83" t="str">
        <f t="shared" ca="1" si="3"/>
        <v xml:space="preserve"> </v>
      </c>
      <c r="O18" s="83" t="str">
        <f t="shared" ca="1" si="4"/>
        <v xml:space="preserve"> </v>
      </c>
      <c r="P18" s="83" t="str">
        <f t="shared" ca="1" si="5"/>
        <v xml:space="preserve"> </v>
      </c>
      <c r="Q18" s="83" t="str">
        <f t="shared" ca="1" si="6"/>
        <v xml:space="preserve"> </v>
      </c>
      <c r="R18" s="83" t="str">
        <f t="shared" ca="1" si="7"/>
        <v xml:space="preserve"> </v>
      </c>
      <c r="S18" s="105" t="str">
        <f t="shared" ca="1" si="18"/>
        <v xml:space="preserve"> </v>
      </c>
      <c r="T18" s="106"/>
    </row>
    <row r="19" spans="1:20" ht="15.75" x14ac:dyDescent="0.25">
      <c r="A19" s="82">
        <v>15</v>
      </c>
      <c r="B19" s="64">
        <f t="shared" ca="1" si="8"/>
        <v>82.83</v>
      </c>
      <c r="C19" s="64">
        <f t="shared" ca="1" si="9"/>
        <v>83.47</v>
      </c>
      <c r="D19" s="64">
        <f t="shared" ca="1" si="14"/>
        <v>83.12</v>
      </c>
      <c r="E19" s="83">
        <f t="shared" ca="1" si="10"/>
        <v>83.14</v>
      </c>
      <c r="F19" s="84">
        <f t="shared" ca="1" si="11"/>
        <v>73.709999999999994</v>
      </c>
      <c r="G19" s="84">
        <f t="shared" ca="1" si="12"/>
        <v>71.959999999999994</v>
      </c>
      <c r="H19" s="84">
        <f t="shared" ca="1" si="15"/>
        <v>71.17</v>
      </c>
      <c r="I19" s="83">
        <f t="shared" ca="1" si="13"/>
        <v>72.279999999999987</v>
      </c>
      <c r="J19" s="83" t="str">
        <f t="shared" ca="1" si="16"/>
        <v xml:space="preserve"> </v>
      </c>
      <c r="K19" s="83" t="str">
        <f t="shared" ca="1" si="0"/>
        <v xml:space="preserve"> </v>
      </c>
      <c r="L19" s="83" t="str">
        <f t="shared" ca="1" si="1"/>
        <v xml:space="preserve"> </v>
      </c>
      <c r="M19" s="83" t="str">
        <f t="shared" ca="1" si="2"/>
        <v xml:space="preserve"> </v>
      </c>
      <c r="N19" s="83" t="str">
        <f t="shared" ca="1" si="3"/>
        <v xml:space="preserve"> </v>
      </c>
      <c r="O19" s="83" t="str">
        <f t="shared" ca="1" si="4"/>
        <v xml:space="preserve"> </v>
      </c>
      <c r="P19" s="83" t="str">
        <f t="shared" ca="1" si="5"/>
        <v xml:space="preserve"> </v>
      </c>
      <c r="Q19" s="83" t="str">
        <f t="shared" ca="1" si="6"/>
        <v xml:space="preserve"> </v>
      </c>
      <c r="R19" s="83" t="str">
        <f t="shared" ca="1" si="7"/>
        <v xml:space="preserve"> </v>
      </c>
      <c r="S19" s="105" t="str">
        <f t="shared" ca="1" si="18"/>
        <v xml:space="preserve"> </v>
      </c>
      <c r="T19" s="106"/>
    </row>
    <row r="20" spans="1:20" ht="15.75" x14ac:dyDescent="0.25">
      <c r="A20" s="82">
        <v>16</v>
      </c>
      <c r="B20" s="64">
        <f t="shared" ca="1" si="8"/>
        <v>83.42</v>
      </c>
      <c r="C20" s="64">
        <f t="shared" ca="1" si="9"/>
        <v>83.63</v>
      </c>
      <c r="D20" s="64">
        <f t="shared" ca="1" si="14"/>
        <v>83.5</v>
      </c>
      <c r="E20" s="83">
        <f t="shared" ca="1" si="10"/>
        <v>83.516666666666666</v>
      </c>
      <c r="F20" s="84">
        <f t="shared" ca="1" si="11"/>
        <v>71.28</v>
      </c>
      <c r="G20" s="84">
        <f t="shared" ca="1" si="12"/>
        <v>71.08</v>
      </c>
      <c r="H20" s="84">
        <f t="shared" ca="1" si="15"/>
        <v>71.260000000000005</v>
      </c>
      <c r="I20" s="83">
        <f t="shared" ca="1" si="13"/>
        <v>71.206666666666663</v>
      </c>
      <c r="J20" s="83" t="str">
        <f t="shared" ca="1" si="16"/>
        <v xml:space="preserve"> </v>
      </c>
      <c r="K20" s="83" t="str">
        <f t="shared" ca="1" si="0"/>
        <v xml:space="preserve"> </v>
      </c>
      <c r="L20" s="83" t="str">
        <f t="shared" ca="1" si="1"/>
        <v xml:space="preserve"> </v>
      </c>
      <c r="M20" s="83" t="str">
        <f t="shared" ca="1" si="2"/>
        <v xml:space="preserve"> </v>
      </c>
      <c r="N20" s="83" t="str">
        <f t="shared" ca="1" si="3"/>
        <v xml:space="preserve"> </v>
      </c>
      <c r="O20" s="83" t="str">
        <f t="shared" ca="1" si="4"/>
        <v xml:space="preserve"> </v>
      </c>
      <c r="P20" s="83" t="str">
        <f t="shared" ca="1" si="5"/>
        <v xml:space="preserve"> </v>
      </c>
      <c r="Q20" s="83" t="str">
        <f t="shared" ca="1" si="6"/>
        <v xml:space="preserve"> </v>
      </c>
      <c r="R20" s="83" t="str">
        <f t="shared" ca="1" si="7"/>
        <v xml:space="preserve"> </v>
      </c>
      <c r="S20" s="105" t="str">
        <f t="shared" ca="1" si="18"/>
        <v xml:space="preserve"> </v>
      </c>
      <c r="T20" s="106"/>
    </row>
    <row r="21" spans="1:20" ht="15.75" x14ac:dyDescent="0.25">
      <c r="A21" s="82">
        <v>17</v>
      </c>
      <c r="B21" s="64">
        <f t="shared" ca="1" si="8"/>
        <v>82.97</v>
      </c>
      <c r="C21" s="64">
        <f t="shared" ca="1" si="9"/>
        <v>82.39</v>
      </c>
      <c r="D21" s="64">
        <f t="shared" ca="1" si="14"/>
        <v>82.51</v>
      </c>
      <c r="E21" s="83">
        <f t="shared" ca="1" si="10"/>
        <v>82.623333333333335</v>
      </c>
      <c r="F21" s="84">
        <f t="shared" ca="1" si="11"/>
        <v>70.33</v>
      </c>
      <c r="G21" s="84">
        <f t="shared" ca="1" si="12"/>
        <v>69.19</v>
      </c>
      <c r="H21" s="84">
        <f t="shared" ca="1" si="15"/>
        <v>69.3</v>
      </c>
      <c r="I21" s="83">
        <f t="shared" ca="1" si="13"/>
        <v>69.606666666666669</v>
      </c>
      <c r="J21" s="83" t="str">
        <f t="shared" ca="1" si="16"/>
        <v xml:space="preserve"> </v>
      </c>
      <c r="K21" s="83" t="str">
        <f t="shared" ca="1" si="0"/>
        <v xml:space="preserve"> </v>
      </c>
      <c r="L21" s="83" t="str">
        <f t="shared" ca="1" si="1"/>
        <v xml:space="preserve"> </v>
      </c>
      <c r="M21" s="83" t="str">
        <f t="shared" ca="1" si="2"/>
        <v xml:space="preserve"> </v>
      </c>
      <c r="N21" s="83" t="str">
        <f t="shared" ca="1" si="3"/>
        <v xml:space="preserve"> </v>
      </c>
      <c r="O21" s="83" t="str">
        <f t="shared" ca="1" si="4"/>
        <v xml:space="preserve"> </v>
      </c>
      <c r="P21" s="83" t="str">
        <f t="shared" ca="1" si="5"/>
        <v xml:space="preserve"> </v>
      </c>
      <c r="Q21" s="83" t="str">
        <f t="shared" ca="1" si="6"/>
        <v xml:space="preserve"> </v>
      </c>
      <c r="R21" s="83" t="str">
        <f t="shared" ca="1" si="7"/>
        <v xml:space="preserve"> </v>
      </c>
      <c r="S21" s="105" t="str">
        <f t="shared" ca="1" si="18"/>
        <v xml:space="preserve"> </v>
      </c>
      <c r="T21" s="106"/>
    </row>
    <row r="22" spans="1:20" ht="15.75" x14ac:dyDescent="0.25">
      <c r="A22" s="82">
        <v>18</v>
      </c>
      <c r="B22" s="64">
        <f t="shared" ca="1" si="8"/>
        <v>82.19</v>
      </c>
      <c r="C22" s="64">
        <f t="shared" ca="1" si="9"/>
        <v>82.82</v>
      </c>
      <c r="D22" s="64">
        <f t="shared" ca="1" si="14"/>
        <v>82.65</v>
      </c>
      <c r="E22" s="83">
        <f t="shared" ca="1" si="10"/>
        <v>82.553333333333327</v>
      </c>
      <c r="F22" s="84">
        <f t="shared" ca="1" si="11"/>
        <v>71.739999999999995</v>
      </c>
      <c r="G22" s="84">
        <f t="shared" ca="1" si="12"/>
        <v>70.709999999999994</v>
      </c>
      <c r="H22" s="84">
        <f t="shared" ca="1" si="15"/>
        <v>70.87</v>
      </c>
      <c r="I22" s="83">
        <f t="shared" ca="1" si="13"/>
        <v>71.106666666666669</v>
      </c>
      <c r="J22" s="83" t="str">
        <f t="shared" ca="1" si="16"/>
        <v xml:space="preserve"> </v>
      </c>
      <c r="K22" s="83" t="str">
        <f t="shared" ca="1" si="0"/>
        <v xml:space="preserve"> </v>
      </c>
      <c r="L22" s="83" t="str">
        <f t="shared" ca="1" si="1"/>
        <v xml:space="preserve"> </v>
      </c>
      <c r="M22" s="83" t="str">
        <f t="shared" ca="1" si="2"/>
        <v xml:space="preserve"> </v>
      </c>
      <c r="N22" s="83" t="str">
        <f t="shared" ca="1" si="3"/>
        <v xml:space="preserve"> </v>
      </c>
      <c r="O22" s="83" t="str">
        <f t="shared" ca="1" si="4"/>
        <v xml:space="preserve"> </v>
      </c>
      <c r="P22" s="83" t="str">
        <f t="shared" ca="1" si="5"/>
        <v xml:space="preserve"> </v>
      </c>
      <c r="Q22" s="83" t="str">
        <f t="shared" ca="1" si="6"/>
        <v xml:space="preserve"> </v>
      </c>
      <c r="R22" s="83" t="str">
        <f t="shared" ca="1" si="7"/>
        <v xml:space="preserve"> </v>
      </c>
      <c r="S22" s="105" t="str">
        <f t="shared" ca="1" si="18"/>
        <v xml:space="preserve"> </v>
      </c>
      <c r="T22" s="106"/>
    </row>
    <row r="23" spans="1:20" ht="15.75" x14ac:dyDescent="0.25">
      <c r="A23" s="82">
        <v>19</v>
      </c>
      <c r="B23" s="64">
        <f t="shared" ca="1" si="8"/>
        <v>83.76</v>
      </c>
      <c r="C23" s="64">
        <f t="shared" ca="1" si="9"/>
        <v>83.42</v>
      </c>
      <c r="D23" s="64">
        <f t="shared" ca="1" si="14"/>
        <v>83.08</v>
      </c>
      <c r="E23" s="83">
        <f t="shared" ca="1" si="10"/>
        <v>83.42</v>
      </c>
      <c r="F23" s="84">
        <f t="shared" ca="1" si="11"/>
        <v>71.62</v>
      </c>
      <c r="G23" s="84">
        <f t="shared" ca="1" si="12"/>
        <v>71.959999999999994</v>
      </c>
      <c r="H23" s="84">
        <f t="shared" ca="1" si="15"/>
        <v>70.040000000000006</v>
      </c>
      <c r="I23" s="83">
        <f t="shared" ca="1" si="13"/>
        <v>71.206666666666663</v>
      </c>
      <c r="J23" s="83" t="str">
        <f t="shared" ca="1" si="16"/>
        <v xml:space="preserve"> </v>
      </c>
      <c r="K23" s="83" t="str">
        <f t="shared" ca="1" si="0"/>
        <v xml:space="preserve"> </v>
      </c>
      <c r="L23" s="83" t="str">
        <f t="shared" ca="1" si="1"/>
        <v xml:space="preserve"> </v>
      </c>
      <c r="M23" s="83" t="str">
        <f t="shared" ca="1" si="2"/>
        <v xml:space="preserve"> </v>
      </c>
      <c r="N23" s="83" t="str">
        <f t="shared" ca="1" si="3"/>
        <v xml:space="preserve"> </v>
      </c>
      <c r="O23" s="83" t="str">
        <f t="shared" ca="1" si="4"/>
        <v xml:space="preserve"> </v>
      </c>
      <c r="P23" s="83" t="str">
        <f t="shared" ca="1" si="5"/>
        <v xml:space="preserve"> </v>
      </c>
      <c r="Q23" s="83" t="str">
        <f t="shared" ca="1" si="6"/>
        <v xml:space="preserve"> </v>
      </c>
      <c r="R23" s="83" t="str">
        <f t="shared" ca="1" si="7"/>
        <v xml:space="preserve"> </v>
      </c>
      <c r="S23" s="105" t="str">
        <f t="shared" ca="1" si="18"/>
        <v xml:space="preserve"> </v>
      </c>
      <c r="T23" s="106"/>
    </row>
    <row r="24" spans="1:20" ht="15.75" x14ac:dyDescent="0.25">
      <c r="A24" s="82">
        <v>20</v>
      </c>
      <c r="B24" s="64">
        <f t="shared" ca="1" si="8"/>
        <v>83.67</v>
      </c>
      <c r="C24" s="64">
        <f t="shared" ca="1" si="9"/>
        <v>83.78</v>
      </c>
      <c r="D24" s="64">
        <f t="shared" ca="1" si="14"/>
        <v>83.62</v>
      </c>
      <c r="E24" s="83">
        <f t="shared" ca="1" si="10"/>
        <v>83.69</v>
      </c>
      <c r="F24" s="84">
        <f t="shared" ca="1" si="11"/>
        <v>71.92</v>
      </c>
      <c r="G24" s="84">
        <f t="shared" ca="1" si="12"/>
        <v>71.8</v>
      </c>
      <c r="H24" s="84">
        <f t="shared" ca="1" si="15"/>
        <v>71.41</v>
      </c>
      <c r="I24" s="83">
        <f t="shared" ca="1" si="13"/>
        <v>71.709999999999994</v>
      </c>
      <c r="J24" s="83" t="str">
        <f t="shared" ca="1" si="16"/>
        <v xml:space="preserve"> </v>
      </c>
      <c r="K24" s="83" t="str">
        <f t="shared" ca="1" si="0"/>
        <v xml:space="preserve"> </v>
      </c>
      <c r="L24" s="83" t="str">
        <f t="shared" ca="1" si="1"/>
        <v xml:space="preserve"> </v>
      </c>
      <c r="M24" s="83" t="str">
        <f t="shared" ca="1" si="2"/>
        <v xml:space="preserve"> </v>
      </c>
      <c r="N24" s="83" t="str">
        <f t="shared" ca="1" si="3"/>
        <v xml:space="preserve"> </v>
      </c>
      <c r="O24" s="83" t="str">
        <f t="shared" ca="1" si="4"/>
        <v xml:space="preserve"> </v>
      </c>
      <c r="P24" s="83" t="str">
        <f t="shared" ca="1" si="5"/>
        <v xml:space="preserve"> </v>
      </c>
      <c r="Q24" s="83" t="str">
        <f t="shared" ca="1" si="6"/>
        <v xml:space="preserve"> </v>
      </c>
      <c r="R24" s="83" t="str">
        <f t="shared" ca="1" si="7"/>
        <v xml:space="preserve"> </v>
      </c>
      <c r="S24" s="105" t="str">
        <f t="shared" ca="1" si="18"/>
        <v xml:space="preserve"> </v>
      </c>
      <c r="T24" s="106"/>
    </row>
    <row r="25" spans="1:20" ht="15.75" x14ac:dyDescent="0.25">
      <c r="A25" s="82">
        <v>21</v>
      </c>
      <c r="B25" s="64">
        <f t="shared" ca="1" si="8"/>
        <v>84.44</v>
      </c>
      <c r="C25" s="64">
        <f t="shared" ca="1" si="9"/>
        <v>84.2</v>
      </c>
      <c r="D25" s="64">
        <f t="shared" ca="1" si="14"/>
        <v>83.78</v>
      </c>
      <c r="E25" s="83">
        <f t="shared" ca="1" si="10"/>
        <v>84.14</v>
      </c>
      <c r="F25" s="84">
        <f t="shared" ca="1" si="11"/>
        <v>73.09</v>
      </c>
      <c r="G25" s="84">
        <f t="shared" ca="1" si="12"/>
        <v>72.84</v>
      </c>
      <c r="H25" s="84">
        <f t="shared" ca="1" si="15"/>
        <v>71.61</v>
      </c>
      <c r="I25" s="83">
        <f t="shared" ca="1" si="13"/>
        <v>72.513333333333335</v>
      </c>
      <c r="J25" s="83" t="str">
        <f t="shared" ca="1" si="16"/>
        <v xml:space="preserve"> </v>
      </c>
      <c r="K25" s="83" t="str">
        <f t="shared" ca="1" si="0"/>
        <v xml:space="preserve"> </v>
      </c>
      <c r="L25" s="83" t="str">
        <f t="shared" ca="1" si="1"/>
        <v xml:space="preserve"> </v>
      </c>
      <c r="M25" s="83" t="str">
        <f t="shared" ca="1" si="2"/>
        <v xml:space="preserve"> </v>
      </c>
      <c r="N25" s="83" t="str">
        <f t="shared" ca="1" si="3"/>
        <v xml:space="preserve"> </v>
      </c>
      <c r="O25" s="83" t="str">
        <f t="shared" ca="1" si="4"/>
        <v xml:space="preserve"> </v>
      </c>
      <c r="P25" s="83" t="str">
        <f t="shared" ca="1" si="5"/>
        <v xml:space="preserve"> </v>
      </c>
      <c r="Q25" s="83" t="str">
        <f t="shared" ca="1" si="6"/>
        <v xml:space="preserve"> </v>
      </c>
      <c r="R25" s="83" t="str">
        <f t="shared" ca="1" si="7"/>
        <v xml:space="preserve"> </v>
      </c>
      <c r="S25" s="105" t="str">
        <f t="shared" ca="1" si="18"/>
        <v xml:space="preserve"> </v>
      </c>
      <c r="T25" s="106"/>
    </row>
    <row r="26" spans="1:20" ht="15.75" x14ac:dyDescent="0.25">
      <c r="A26" s="82">
        <v>22</v>
      </c>
      <c r="B26" s="64">
        <f t="shared" ca="1" si="8"/>
        <v>84.31</v>
      </c>
      <c r="C26" s="64">
        <f t="shared" ca="1" si="9"/>
        <v>84.47</v>
      </c>
      <c r="D26" s="64">
        <f t="shared" ca="1" si="14"/>
        <v>83.96</v>
      </c>
      <c r="E26" s="83">
        <f t="shared" ca="1" si="10"/>
        <v>84.24666666666667</v>
      </c>
      <c r="F26" s="84">
        <f t="shared" ca="1" si="11"/>
        <v>73.02</v>
      </c>
      <c r="G26" s="84">
        <f t="shared" ca="1" si="12"/>
        <v>73.19</v>
      </c>
      <c r="H26" s="84">
        <f t="shared" ca="1" si="15"/>
        <v>72.739999999999995</v>
      </c>
      <c r="I26" s="83">
        <f t="shared" ca="1" si="13"/>
        <v>72.983333333333334</v>
      </c>
      <c r="J26" s="83" t="str">
        <f t="shared" ca="1" si="16"/>
        <v xml:space="preserve"> </v>
      </c>
      <c r="K26" s="83" t="str">
        <f t="shared" ca="1" si="0"/>
        <v xml:space="preserve"> </v>
      </c>
      <c r="L26" s="83" t="str">
        <f t="shared" ca="1" si="1"/>
        <v xml:space="preserve"> </v>
      </c>
      <c r="M26" s="83" t="str">
        <f t="shared" ca="1" si="2"/>
        <v xml:space="preserve"> </v>
      </c>
      <c r="N26" s="83" t="str">
        <f t="shared" ca="1" si="3"/>
        <v xml:space="preserve"> </v>
      </c>
      <c r="O26" s="83" t="str">
        <f t="shared" ca="1" si="4"/>
        <v xml:space="preserve"> </v>
      </c>
      <c r="P26" s="83" t="str">
        <f t="shared" ca="1" si="5"/>
        <v xml:space="preserve"> </v>
      </c>
      <c r="Q26" s="83" t="str">
        <f t="shared" ca="1" si="6"/>
        <v xml:space="preserve"> </v>
      </c>
      <c r="R26" s="83" t="str">
        <f t="shared" ca="1" si="7"/>
        <v xml:space="preserve"> </v>
      </c>
      <c r="S26" s="105" t="str">
        <f t="shared" ca="1" si="18"/>
        <v xml:space="preserve"> </v>
      </c>
      <c r="T26" s="106"/>
    </row>
    <row r="27" spans="1:20" ht="15.75" x14ac:dyDescent="0.25">
      <c r="A27" s="82">
        <v>23</v>
      </c>
      <c r="B27" s="64">
        <f t="shared" ca="1" si="8"/>
        <v>83.39</v>
      </c>
      <c r="C27" s="64">
        <f t="shared" ca="1" si="9"/>
        <v>83.58</v>
      </c>
      <c r="D27" s="64">
        <f t="shared" ca="1" si="14"/>
        <v>84.06</v>
      </c>
      <c r="E27" s="83">
        <f t="shared" ca="1" si="10"/>
        <v>83.676666666666662</v>
      </c>
      <c r="F27" s="84">
        <f t="shared" ca="1" si="11"/>
        <v>73.010000000000005</v>
      </c>
      <c r="G27" s="84">
        <f t="shared" ca="1" si="12"/>
        <v>73.650000000000006</v>
      </c>
      <c r="H27" s="84">
        <f t="shared" ca="1" si="15"/>
        <v>73.42</v>
      </c>
      <c r="I27" s="83">
        <f t="shared" ca="1" si="13"/>
        <v>73.360000000000014</v>
      </c>
      <c r="J27" s="83" t="str">
        <f t="shared" ca="1" si="16"/>
        <v xml:space="preserve"> </v>
      </c>
      <c r="K27" s="83" t="str">
        <f t="shared" ca="1" si="0"/>
        <v xml:space="preserve"> </v>
      </c>
      <c r="L27" s="83" t="str">
        <f t="shared" ca="1" si="1"/>
        <v xml:space="preserve"> </v>
      </c>
      <c r="M27" s="83" t="str">
        <f t="shared" ca="1" si="2"/>
        <v xml:space="preserve"> </v>
      </c>
      <c r="N27" s="83" t="str">
        <f t="shared" ca="1" si="3"/>
        <v xml:space="preserve"> </v>
      </c>
      <c r="O27" s="83" t="str">
        <f t="shared" ca="1" si="4"/>
        <v xml:space="preserve"> </v>
      </c>
      <c r="P27" s="83" t="str">
        <f t="shared" ca="1" si="5"/>
        <v xml:space="preserve"> </v>
      </c>
      <c r="Q27" s="83" t="str">
        <f t="shared" ca="1" si="6"/>
        <v xml:space="preserve"> </v>
      </c>
      <c r="R27" s="83" t="str">
        <f t="shared" ca="1" si="7"/>
        <v xml:space="preserve"> </v>
      </c>
      <c r="S27" s="105" t="str">
        <f t="shared" ca="1" si="18"/>
        <v xml:space="preserve"> </v>
      </c>
      <c r="T27" s="106"/>
    </row>
    <row r="28" spans="1:20" ht="15.75" x14ac:dyDescent="0.25">
      <c r="A28" s="82">
        <v>24</v>
      </c>
      <c r="B28" s="64">
        <f t="shared" ca="1" si="8"/>
        <v>83.9</v>
      </c>
      <c r="C28" s="64">
        <f t="shared" ca="1" si="9"/>
        <v>0</v>
      </c>
      <c r="D28" s="64">
        <f t="shared" ca="1" si="14"/>
        <v>0</v>
      </c>
      <c r="E28" s="83">
        <f t="shared" ca="1" si="10"/>
        <v>27.966666666666669</v>
      </c>
      <c r="F28" s="84">
        <f t="shared" ca="1" si="11"/>
        <v>73.53</v>
      </c>
      <c r="G28" s="84">
        <f t="shared" ca="1" si="12"/>
        <v>0</v>
      </c>
      <c r="H28" s="84">
        <f t="shared" ca="1" si="15"/>
        <v>0</v>
      </c>
      <c r="I28" s="83">
        <f t="shared" ca="1" si="13"/>
        <v>24.51</v>
      </c>
      <c r="J28" s="83" t="str">
        <f t="shared" ca="1" si="16"/>
        <v xml:space="preserve"> </v>
      </c>
      <c r="K28" s="83" t="str">
        <f t="shared" ca="1" si="0"/>
        <v xml:space="preserve"> </v>
      </c>
      <c r="L28" s="83" t="str">
        <f t="shared" ca="1" si="1"/>
        <v xml:space="preserve"> </v>
      </c>
      <c r="M28" s="83" t="str">
        <f t="shared" ca="1" si="2"/>
        <v xml:space="preserve"> </v>
      </c>
      <c r="N28" s="83" t="str">
        <f t="shared" ca="1" si="3"/>
        <v xml:space="preserve"> </v>
      </c>
      <c r="O28" s="83" t="str">
        <f t="shared" ca="1" si="4"/>
        <v xml:space="preserve"> </v>
      </c>
      <c r="P28" s="83" t="str">
        <f t="shared" ca="1" si="5"/>
        <v xml:space="preserve"> </v>
      </c>
      <c r="Q28" s="83" t="str">
        <f t="shared" ca="1" si="6"/>
        <v xml:space="preserve"> </v>
      </c>
      <c r="R28" s="83" t="str">
        <f t="shared" ca="1" si="7"/>
        <v xml:space="preserve"> </v>
      </c>
      <c r="S28" s="105" t="str">
        <f t="shared" ca="1" si="18"/>
        <v xml:space="preserve"> </v>
      </c>
      <c r="T28" s="106"/>
    </row>
    <row r="29" spans="1:20" ht="15.75" x14ac:dyDescent="0.25">
      <c r="A29" s="82">
        <v>25</v>
      </c>
      <c r="B29" s="64">
        <f t="shared" ca="1" si="8"/>
        <v>83.8</v>
      </c>
      <c r="C29" s="64">
        <f t="shared" ca="1" si="9"/>
        <v>83.22</v>
      </c>
      <c r="D29" s="64">
        <f t="shared" ca="1" si="14"/>
        <v>84.02</v>
      </c>
      <c r="E29" s="83">
        <f t="shared" ca="1" si="10"/>
        <v>83.679999999999993</v>
      </c>
      <c r="F29" s="84">
        <f t="shared" ca="1" si="11"/>
        <v>73.39</v>
      </c>
      <c r="G29" s="84">
        <f t="shared" ca="1" si="12"/>
        <v>72.84</v>
      </c>
      <c r="H29" s="84">
        <f t="shared" ca="1" si="15"/>
        <v>72.040000000000006</v>
      </c>
      <c r="I29" s="83">
        <f t="shared" ca="1" si="13"/>
        <v>72.756666666666675</v>
      </c>
      <c r="J29" s="83" t="str">
        <f t="shared" ca="1" si="16"/>
        <v xml:space="preserve"> </v>
      </c>
      <c r="K29" s="83" t="str">
        <f t="shared" ca="1" si="0"/>
        <v xml:space="preserve"> </v>
      </c>
      <c r="L29" s="83" t="str">
        <f t="shared" ca="1" si="1"/>
        <v xml:space="preserve"> </v>
      </c>
      <c r="M29" s="83" t="str">
        <f t="shared" ca="1" si="2"/>
        <v xml:space="preserve"> </v>
      </c>
      <c r="N29" s="83" t="str">
        <f t="shared" ca="1" si="3"/>
        <v xml:space="preserve"> </v>
      </c>
      <c r="O29" s="83" t="str">
        <f t="shared" ca="1" si="4"/>
        <v xml:space="preserve"> </v>
      </c>
      <c r="P29" s="83" t="str">
        <f t="shared" ca="1" si="5"/>
        <v xml:space="preserve"> </v>
      </c>
      <c r="Q29" s="83" t="str">
        <f t="shared" ca="1" si="6"/>
        <v xml:space="preserve"> </v>
      </c>
      <c r="R29" s="83" t="str">
        <f t="shared" ca="1" si="7"/>
        <v xml:space="preserve"> </v>
      </c>
      <c r="S29" s="105" t="str">
        <f t="shared" ca="1" si="18"/>
        <v xml:space="preserve"> </v>
      </c>
      <c r="T29" s="106"/>
    </row>
    <row r="30" spans="1:20" ht="15.75" x14ac:dyDescent="0.25">
      <c r="A30" s="82">
        <v>26</v>
      </c>
      <c r="B30" s="64">
        <f t="shared" ca="1" si="8"/>
        <v>83.89</v>
      </c>
      <c r="C30" s="64">
        <f t="shared" ca="1" si="9"/>
        <v>83.19</v>
      </c>
      <c r="D30" s="64">
        <f t="shared" ca="1" si="14"/>
        <v>84.04</v>
      </c>
      <c r="E30" s="83">
        <f t="shared" ca="1" si="10"/>
        <v>83.706666666666663</v>
      </c>
      <c r="F30" s="84">
        <f t="shared" ca="1" si="11"/>
        <v>71.91</v>
      </c>
      <c r="G30" s="84">
        <f t="shared" ca="1" si="12"/>
        <v>71.78</v>
      </c>
      <c r="H30" s="84">
        <f t="shared" ca="1" si="15"/>
        <v>70.09</v>
      </c>
      <c r="I30" s="83">
        <f t="shared" ca="1" si="13"/>
        <v>71.260000000000005</v>
      </c>
      <c r="J30" s="83" t="str">
        <f t="shared" ca="1" si="16"/>
        <v xml:space="preserve"> </v>
      </c>
      <c r="K30" s="83" t="str">
        <f t="shared" ca="1" si="0"/>
        <v xml:space="preserve"> </v>
      </c>
      <c r="L30" s="83" t="str">
        <f t="shared" ca="1" si="1"/>
        <v xml:space="preserve"> </v>
      </c>
      <c r="M30" s="83" t="str">
        <f t="shared" ca="1" si="2"/>
        <v xml:space="preserve"> </v>
      </c>
      <c r="N30" s="83" t="str">
        <f t="shared" ca="1" si="3"/>
        <v xml:space="preserve"> </v>
      </c>
      <c r="O30" s="83" t="str">
        <f t="shared" ca="1" si="4"/>
        <v xml:space="preserve"> </v>
      </c>
      <c r="P30" s="83" t="str">
        <f t="shared" ca="1" si="5"/>
        <v xml:space="preserve"> </v>
      </c>
      <c r="Q30" s="83" t="str">
        <f t="shared" ca="1" si="6"/>
        <v xml:space="preserve"> </v>
      </c>
      <c r="R30" s="83" t="str">
        <f t="shared" ca="1" si="7"/>
        <v xml:space="preserve"> </v>
      </c>
      <c r="S30" s="105" t="str">
        <f t="shared" ca="1" si="18"/>
        <v xml:space="preserve"> </v>
      </c>
      <c r="T30" s="106"/>
    </row>
    <row r="31" spans="1:20" ht="15.75" x14ac:dyDescent="0.25">
      <c r="A31" s="82">
        <v>27</v>
      </c>
      <c r="B31" s="64">
        <f t="shared" ca="1" si="8"/>
        <v>79.09</v>
      </c>
      <c r="C31" s="64">
        <f t="shared" ca="1" si="9"/>
        <v>83.26</v>
      </c>
      <c r="D31" s="64">
        <f t="shared" ca="1" si="14"/>
        <v>84.33</v>
      </c>
      <c r="E31" s="83">
        <f t="shared" ca="1" si="10"/>
        <v>82.226666666666674</v>
      </c>
      <c r="F31" s="84">
        <f t="shared" ca="1" si="11"/>
        <v>72.069999999999993</v>
      </c>
      <c r="G31" s="84">
        <f t="shared" ca="1" si="12"/>
        <v>71.64</v>
      </c>
      <c r="H31" s="84">
        <f t="shared" ca="1" si="15"/>
        <v>72.77</v>
      </c>
      <c r="I31" s="83">
        <f t="shared" ca="1" si="13"/>
        <v>72.159999999999982</v>
      </c>
      <c r="J31" s="83" t="str">
        <f t="shared" ca="1" si="16"/>
        <v xml:space="preserve"> </v>
      </c>
      <c r="K31" s="83" t="str">
        <f t="shared" ca="1" si="0"/>
        <v xml:space="preserve"> </v>
      </c>
      <c r="L31" s="83" t="str">
        <f t="shared" ca="1" si="1"/>
        <v xml:space="preserve"> </v>
      </c>
      <c r="M31" s="83" t="str">
        <f t="shared" ca="1" si="2"/>
        <v xml:space="preserve"> </v>
      </c>
      <c r="N31" s="83" t="str">
        <f t="shared" ca="1" si="3"/>
        <v xml:space="preserve"> </v>
      </c>
      <c r="O31" s="83" t="str">
        <f t="shared" ca="1" si="4"/>
        <v xml:space="preserve"> </v>
      </c>
      <c r="P31" s="83" t="str">
        <f t="shared" ca="1" si="5"/>
        <v xml:space="preserve"> </v>
      </c>
      <c r="Q31" s="83" t="str">
        <f t="shared" ca="1" si="6"/>
        <v xml:space="preserve"> </v>
      </c>
      <c r="R31" s="83" t="str">
        <f t="shared" ca="1" si="7"/>
        <v xml:space="preserve"> </v>
      </c>
      <c r="S31" s="105" t="str">
        <f t="shared" ca="1" si="18"/>
        <v xml:space="preserve"> </v>
      </c>
      <c r="T31" s="106"/>
    </row>
    <row r="32" spans="1:20" ht="15.75" x14ac:dyDescent="0.25">
      <c r="A32" s="82">
        <v>28</v>
      </c>
      <c r="B32" s="64">
        <f t="shared" ca="1" si="8"/>
        <v>84.13</v>
      </c>
      <c r="C32" s="64">
        <f t="shared" ca="1" si="9"/>
        <v>84.17</v>
      </c>
      <c r="D32" s="64">
        <f t="shared" ca="1" si="14"/>
        <v>84.28</v>
      </c>
      <c r="E32" s="83">
        <f ca="1">IF(AVERAGE(B32:D32)=0, " ",AVERAGE(B32:D32))</f>
        <v>84.193333333333342</v>
      </c>
      <c r="F32" s="84">
        <f t="shared" ca="1" si="11"/>
        <v>72.06</v>
      </c>
      <c r="G32" s="84">
        <f t="shared" ca="1" si="12"/>
        <v>72.62</v>
      </c>
      <c r="H32" s="84">
        <f t="shared" ca="1" si="15"/>
        <v>72.48</v>
      </c>
      <c r="I32" s="83">
        <f t="shared" ca="1" si="13"/>
        <v>72.38666666666667</v>
      </c>
      <c r="J32" s="83" t="str">
        <f t="shared" ca="1" si="16"/>
        <v xml:space="preserve"> </v>
      </c>
      <c r="K32" s="83" t="str">
        <f t="shared" ca="1" si="0"/>
        <v xml:space="preserve"> </v>
      </c>
      <c r="L32" s="83" t="str">
        <f t="shared" ca="1" si="1"/>
        <v xml:space="preserve"> </v>
      </c>
      <c r="M32" s="83" t="str">
        <f t="shared" ca="1" si="2"/>
        <v xml:space="preserve"> </v>
      </c>
      <c r="N32" s="83" t="str">
        <f t="shared" ca="1" si="3"/>
        <v xml:space="preserve"> </v>
      </c>
      <c r="O32" s="83" t="str">
        <f t="shared" ca="1" si="4"/>
        <v xml:space="preserve"> </v>
      </c>
      <c r="P32" s="83" t="str">
        <f t="shared" ca="1" si="5"/>
        <v xml:space="preserve"> </v>
      </c>
      <c r="Q32" s="83" t="str">
        <f t="shared" ca="1" si="6"/>
        <v xml:space="preserve"> </v>
      </c>
      <c r="R32" s="83" t="str">
        <f t="shared" ca="1" si="7"/>
        <v xml:space="preserve"> </v>
      </c>
      <c r="S32" s="105" t="str">
        <f t="shared" ca="1" si="18"/>
        <v xml:space="preserve"> </v>
      </c>
      <c r="T32" s="106"/>
    </row>
    <row r="33" spans="1:20" ht="15.75" x14ac:dyDescent="0.25">
      <c r="A33" s="82">
        <v>29</v>
      </c>
      <c r="B33" s="64">
        <f t="shared" ca="1" si="8"/>
        <v>84.4</v>
      </c>
      <c r="C33" s="64">
        <f t="shared" ca="1" si="9"/>
        <v>83.97</v>
      </c>
      <c r="D33" s="64">
        <f t="shared" ca="1" si="14"/>
        <v>83.84</v>
      </c>
      <c r="E33" s="83">
        <f t="shared" ref="E33:E34" ca="1" si="19">IF(AVERAGE(B33:D33)=0, " ",AVERAGE(B33:D33))</f>
        <v>84.070000000000007</v>
      </c>
      <c r="F33" s="84">
        <f t="shared" ca="1" si="11"/>
        <v>73.260000000000005</v>
      </c>
      <c r="G33" s="84">
        <f t="shared" ca="1" si="12"/>
        <v>72.22</v>
      </c>
      <c r="H33" s="84">
        <f t="shared" ca="1" si="15"/>
        <v>72.37</v>
      </c>
      <c r="I33" s="83">
        <f t="shared" ca="1" si="13"/>
        <v>72.616666666666674</v>
      </c>
      <c r="J33" s="83" t="str">
        <f t="shared" ca="1" si="16"/>
        <v xml:space="preserve"> </v>
      </c>
      <c r="K33" s="83" t="str">
        <f t="shared" ca="1" si="0"/>
        <v xml:space="preserve"> </v>
      </c>
      <c r="L33" s="83" t="str">
        <f t="shared" ca="1" si="1"/>
        <v xml:space="preserve"> </v>
      </c>
      <c r="M33" s="83" t="str">
        <f t="shared" ca="1" si="2"/>
        <v xml:space="preserve"> </v>
      </c>
      <c r="N33" s="83" t="str">
        <f t="shared" ca="1" si="3"/>
        <v xml:space="preserve"> </v>
      </c>
      <c r="O33" s="83" t="str">
        <f t="shared" ca="1" si="4"/>
        <v xml:space="preserve"> </v>
      </c>
      <c r="P33" s="83" t="str">
        <f t="shared" ca="1" si="5"/>
        <v xml:space="preserve"> </v>
      </c>
      <c r="Q33" s="83" t="str">
        <f t="shared" ca="1" si="6"/>
        <v xml:space="preserve"> </v>
      </c>
      <c r="R33" s="83" t="str">
        <f t="shared" ca="1" si="7"/>
        <v xml:space="preserve"> </v>
      </c>
      <c r="S33" s="105" t="str">
        <f t="shared" ca="1" si="18"/>
        <v xml:space="preserve"> </v>
      </c>
      <c r="T33" s="106"/>
    </row>
    <row r="34" spans="1:20" ht="15.75" x14ac:dyDescent="0.25">
      <c r="A34" s="82">
        <v>30</v>
      </c>
      <c r="B34" s="64">
        <f t="shared" ca="1" si="8"/>
        <v>83.84</v>
      </c>
      <c r="C34" s="64">
        <f t="shared" ca="1" si="9"/>
        <v>83.36</v>
      </c>
      <c r="D34" s="64">
        <f t="shared" ca="1" si="14"/>
        <v>83.48</v>
      </c>
      <c r="E34" s="83">
        <f t="shared" ca="1" si="19"/>
        <v>83.56</v>
      </c>
      <c r="F34" s="84">
        <f t="shared" ca="1" si="11"/>
        <v>72.959999999999994</v>
      </c>
      <c r="G34" s="84">
        <f t="shared" ca="1" si="12"/>
        <v>71.290000000000006</v>
      </c>
      <c r="H34" s="84">
        <f t="shared" ca="1" si="15"/>
        <v>71.099999999999994</v>
      </c>
      <c r="I34" s="83">
        <f t="shared" ca="1" si="13"/>
        <v>71.783333333333331</v>
      </c>
      <c r="J34" s="83" t="str">
        <f t="shared" ca="1" si="16"/>
        <v xml:space="preserve"> </v>
      </c>
      <c r="K34" s="83" t="str">
        <f t="shared" ca="1" si="0"/>
        <v xml:space="preserve"> </v>
      </c>
      <c r="L34" s="83" t="str">
        <f t="shared" ca="1" si="1"/>
        <v xml:space="preserve"> </v>
      </c>
      <c r="M34" s="83" t="str">
        <f t="shared" ca="1" si="2"/>
        <v xml:space="preserve"> </v>
      </c>
      <c r="N34" s="83" t="str">
        <f t="shared" ca="1" si="3"/>
        <v xml:space="preserve"> </v>
      </c>
      <c r="O34" s="83" t="str">
        <f t="shared" ca="1" si="4"/>
        <v xml:space="preserve"> </v>
      </c>
      <c r="P34" s="83" t="str">
        <f t="shared" ca="1" si="5"/>
        <v xml:space="preserve"> </v>
      </c>
      <c r="Q34" s="83" t="str">
        <f t="shared" ca="1" si="6"/>
        <v xml:space="preserve"> </v>
      </c>
      <c r="R34" s="83" t="str">
        <f t="shared" ca="1" si="7"/>
        <v xml:space="preserve"> </v>
      </c>
      <c r="S34" s="105" t="str">
        <f t="shared" ca="1" si="18"/>
        <v xml:space="preserve"> </v>
      </c>
      <c r="T34" s="106"/>
    </row>
    <row r="35" spans="1:20" s="85" customFormat="1" x14ac:dyDescent="0.25">
      <c r="E35" s="86">
        <f ca="1">AVERAGE(E5:E33)</f>
        <v>81.050000000000011</v>
      </c>
      <c r="F35" s="86"/>
      <c r="G35" s="86"/>
      <c r="H35" s="86"/>
      <c r="I35" s="86">
        <f t="shared" ref="I35:R35" ca="1" si="20">AVERAGE(I5:I33)</f>
        <v>69.225459770114952</v>
      </c>
      <c r="J35" s="87" t="e">
        <f t="shared" ca="1" si="20"/>
        <v>#DIV/0!</v>
      </c>
      <c r="K35" s="87" t="e">
        <f t="shared" ca="1" si="20"/>
        <v>#DIV/0!</v>
      </c>
      <c r="L35" s="87" t="e">
        <f t="shared" ca="1" si="20"/>
        <v>#DIV/0!</v>
      </c>
      <c r="M35" s="87" t="e">
        <f t="shared" ca="1" si="20"/>
        <v>#DIV/0!</v>
      </c>
      <c r="N35" s="87" t="e">
        <f t="shared" ca="1" si="20"/>
        <v>#DIV/0!</v>
      </c>
      <c r="O35" s="87" t="e">
        <f t="shared" ca="1" si="20"/>
        <v>#DIV/0!</v>
      </c>
      <c r="P35" s="88" t="e">
        <f t="shared" ca="1" si="20"/>
        <v>#DIV/0!</v>
      </c>
      <c r="Q35" s="87" t="e">
        <f t="shared" ca="1" si="20"/>
        <v>#DIV/0!</v>
      </c>
      <c r="R35" s="87" t="e">
        <f t="shared" ca="1" si="20"/>
        <v>#DIV/0!</v>
      </c>
      <c r="S35" s="107" t="e">
        <f t="shared" ref="S35" ca="1" si="21">IF(J35=0," ",(J35-M35)/J35)</f>
        <v>#DIV/0!</v>
      </c>
      <c r="T35" s="108"/>
    </row>
  </sheetData>
  <mergeCells count="37">
    <mergeCell ref="S35:T35"/>
    <mergeCell ref="S29:T29"/>
    <mergeCell ref="S30:T30"/>
    <mergeCell ref="S31:T31"/>
    <mergeCell ref="S32:T32"/>
    <mergeCell ref="S33:T33"/>
    <mergeCell ref="S34:T34"/>
    <mergeCell ref="S28:T28"/>
    <mergeCell ref="S17:T17"/>
    <mergeCell ref="S18:T18"/>
    <mergeCell ref="S19:T19"/>
    <mergeCell ref="S20:T20"/>
    <mergeCell ref="S21:T21"/>
    <mergeCell ref="S22:T22"/>
    <mergeCell ref="S23:T23"/>
    <mergeCell ref="S24:T24"/>
    <mergeCell ref="S25:T25"/>
    <mergeCell ref="S26:T26"/>
    <mergeCell ref="S27:T27"/>
    <mergeCell ref="S16:T16"/>
    <mergeCell ref="S5:T5"/>
    <mergeCell ref="S6:T6"/>
    <mergeCell ref="S7:T7"/>
    <mergeCell ref="S8:T8"/>
    <mergeCell ref="S9:T9"/>
    <mergeCell ref="S10:T10"/>
    <mergeCell ref="S11:T11"/>
    <mergeCell ref="S12:T12"/>
    <mergeCell ref="S13:T13"/>
    <mergeCell ref="S14:T14"/>
    <mergeCell ref="S15:T15"/>
    <mergeCell ref="S3:T4"/>
    <mergeCell ref="E3:E4"/>
    <mergeCell ref="I3:I4"/>
    <mergeCell ref="J3:L3"/>
    <mergeCell ref="M3:O3"/>
    <mergeCell ref="P3:R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30B05-AA29-48C9-8AFE-0AE83DC931C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F083-7934-49EC-95F1-36E7D4316973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 t="s">
        <v>16</v>
      </c>
      <c r="C3" s="4" t="s">
        <v>17</v>
      </c>
      <c r="D3" s="5"/>
      <c r="E3" s="5"/>
      <c r="P3" s="2"/>
    </row>
    <row r="4" spans="1:19" ht="15.75" customHeight="1" x14ac:dyDescent="0.25">
      <c r="A4" s="2"/>
      <c r="P4" s="2"/>
    </row>
    <row r="5" spans="1:19" ht="15" customHeight="1" x14ac:dyDescent="0.25">
      <c r="A5" s="2"/>
      <c r="C5" s="109" t="s">
        <v>18</v>
      </c>
      <c r="D5" s="111" t="s">
        <v>19</v>
      </c>
      <c r="E5" s="111" t="s">
        <v>20</v>
      </c>
      <c r="F5" s="111" t="s">
        <v>21</v>
      </c>
      <c r="G5" s="111"/>
      <c r="H5" s="111"/>
      <c r="I5" s="111"/>
      <c r="J5" s="111"/>
      <c r="K5" s="113"/>
      <c r="M5" s="6" t="s">
        <v>22</v>
      </c>
      <c r="N5" s="114" t="s">
        <v>20</v>
      </c>
      <c r="O5" s="115"/>
      <c r="P5" s="2"/>
    </row>
    <row r="6" spans="1:19" x14ac:dyDescent="0.25">
      <c r="A6" s="2"/>
      <c r="C6" s="110"/>
      <c r="D6" s="112"/>
      <c r="E6" s="112"/>
      <c r="F6" s="7" t="s">
        <v>23</v>
      </c>
      <c r="G6" s="7" t="s">
        <v>24</v>
      </c>
      <c r="H6" s="7" t="s">
        <v>25</v>
      </c>
      <c r="I6" s="7" t="s">
        <v>26</v>
      </c>
      <c r="J6" s="112" t="s">
        <v>6</v>
      </c>
      <c r="K6" s="116"/>
      <c r="M6" s="8">
        <v>1</v>
      </c>
      <c r="N6" s="117"/>
      <c r="O6" s="118"/>
      <c r="P6" s="2"/>
      <c r="R6" s="56" t="s">
        <v>0</v>
      </c>
      <c r="S6" s="56">
        <f>AVERAGE(J9,J66,J121)</f>
        <v>1251.8333333333333</v>
      </c>
    </row>
    <row r="7" spans="1:19" x14ac:dyDescent="0.25">
      <c r="A7" s="2"/>
      <c r="C7" s="9" t="s">
        <v>27</v>
      </c>
      <c r="D7" s="10"/>
      <c r="E7" s="10"/>
      <c r="F7" s="11">
        <v>950</v>
      </c>
      <c r="G7" s="12"/>
      <c r="H7" s="12"/>
      <c r="I7" s="12"/>
      <c r="J7" s="119">
        <f>AVERAGE(F7:I7)</f>
        <v>950</v>
      </c>
      <c r="K7" s="120"/>
      <c r="M7" s="8">
        <v>2</v>
      </c>
      <c r="N7" s="117">
        <v>8.8000000000000007</v>
      </c>
      <c r="O7" s="118"/>
      <c r="P7" s="2"/>
      <c r="R7" s="56" t="s">
        <v>1</v>
      </c>
      <c r="S7" s="72">
        <f>AVERAGE(J10,J67,J122)</f>
        <v>541.16666666666663</v>
      </c>
    </row>
    <row r="8" spans="1:19" x14ac:dyDescent="0.25">
      <c r="A8" s="2"/>
      <c r="C8" s="9" t="s">
        <v>28</v>
      </c>
      <c r="D8" s="10"/>
      <c r="E8" s="10"/>
      <c r="F8" s="11">
        <v>565</v>
      </c>
      <c r="G8" s="12"/>
      <c r="H8" s="12"/>
      <c r="I8" s="12"/>
      <c r="J8" s="119">
        <f t="shared" ref="J8:J13" si="0">AVERAGE(F8:I8)</f>
        <v>565</v>
      </c>
      <c r="K8" s="120"/>
      <c r="M8" s="8">
        <v>3</v>
      </c>
      <c r="N8" s="117">
        <v>8.1</v>
      </c>
      <c r="O8" s="118"/>
      <c r="P8" s="2"/>
      <c r="R8" s="56" t="s">
        <v>2</v>
      </c>
      <c r="S8" s="73">
        <f>AVERAGE(J13,J70,J125)</f>
        <v>215.33333333333334</v>
      </c>
    </row>
    <row r="9" spans="1:19" x14ac:dyDescent="0.25">
      <c r="A9" s="2"/>
      <c r="C9" s="9" t="s">
        <v>29</v>
      </c>
      <c r="D9" s="11">
        <v>62.11</v>
      </c>
      <c r="E9" s="11">
        <v>6.1</v>
      </c>
      <c r="F9" s="11">
        <v>1357</v>
      </c>
      <c r="G9" s="11">
        <v>1176</v>
      </c>
      <c r="H9" s="11">
        <v>1196</v>
      </c>
      <c r="I9" s="11">
        <v>1235</v>
      </c>
      <c r="J9" s="119">
        <f t="shared" si="0"/>
        <v>1241</v>
      </c>
      <c r="K9" s="120"/>
      <c r="M9" s="8">
        <v>4</v>
      </c>
      <c r="N9" s="117">
        <v>6.9</v>
      </c>
      <c r="O9" s="118"/>
      <c r="P9" s="2"/>
      <c r="R9" s="74" t="s">
        <v>552</v>
      </c>
      <c r="S9" s="76">
        <f>S6-S7</f>
        <v>710.66666666666663</v>
      </c>
    </row>
    <row r="10" spans="1:19" x14ac:dyDescent="0.25">
      <c r="A10" s="2"/>
      <c r="C10" s="9" t="s">
        <v>31</v>
      </c>
      <c r="D10" s="11">
        <v>62.05</v>
      </c>
      <c r="E10" s="11">
        <v>7.3</v>
      </c>
      <c r="F10" s="11">
        <v>520</v>
      </c>
      <c r="G10" s="11">
        <v>574</v>
      </c>
      <c r="H10" s="11">
        <v>589</v>
      </c>
      <c r="I10" s="11">
        <v>568</v>
      </c>
      <c r="J10" s="119">
        <f t="shared" si="0"/>
        <v>562.75</v>
      </c>
      <c r="K10" s="120"/>
      <c r="M10" s="8">
        <v>5</v>
      </c>
      <c r="N10" s="117">
        <v>9</v>
      </c>
      <c r="O10" s="118"/>
      <c r="P10" s="2"/>
      <c r="R10" s="74" t="s">
        <v>32</v>
      </c>
      <c r="S10" s="76">
        <f>S7-S8</f>
        <v>325.83333333333326</v>
      </c>
    </row>
    <row r="11" spans="1:19" ht="15.75" customHeight="1" x14ac:dyDescent="0.25">
      <c r="A11" s="2"/>
      <c r="C11" s="9" t="s">
        <v>33</v>
      </c>
      <c r="D11" s="11"/>
      <c r="E11" s="11"/>
      <c r="F11" s="11">
        <v>390</v>
      </c>
      <c r="G11" s="63">
        <v>340</v>
      </c>
      <c r="H11" s="63">
        <v>351</v>
      </c>
      <c r="I11" s="63">
        <v>335</v>
      </c>
      <c r="J11" s="119">
        <f t="shared" si="0"/>
        <v>354</v>
      </c>
      <c r="K11" s="120"/>
      <c r="M11" s="13">
        <v>6</v>
      </c>
      <c r="N11" s="121">
        <v>9.1999999999999993</v>
      </c>
      <c r="O11" s="122"/>
      <c r="P11" s="2"/>
      <c r="R11" s="74" t="s">
        <v>30</v>
      </c>
      <c r="S11" s="75">
        <f>S6-S8</f>
        <v>1036.5</v>
      </c>
    </row>
    <row r="12" spans="1:19" ht="15.75" customHeight="1" x14ac:dyDescent="0.25">
      <c r="A12" s="2"/>
      <c r="C12" s="9" t="s">
        <v>35</v>
      </c>
      <c r="D12" s="11"/>
      <c r="E12" s="11"/>
      <c r="F12" s="11">
        <v>278</v>
      </c>
      <c r="G12" s="63">
        <v>217</v>
      </c>
      <c r="H12" s="63">
        <v>203</v>
      </c>
      <c r="I12" s="63">
        <v>183</v>
      </c>
      <c r="J12" s="119">
        <f t="shared" si="0"/>
        <v>220.25</v>
      </c>
      <c r="K12" s="120"/>
      <c r="N12" s="68" t="s">
        <v>36</v>
      </c>
      <c r="O12" s="69" t="s">
        <v>37</v>
      </c>
      <c r="P12" s="2"/>
      <c r="R12" s="77" t="s">
        <v>553</v>
      </c>
      <c r="S12" s="94">
        <f>S9/S6</f>
        <v>0.56770070563174013</v>
      </c>
    </row>
    <row r="13" spans="1:19" ht="15.75" customHeight="1" x14ac:dyDescent="0.25">
      <c r="A13" s="2"/>
      <c r="C13" s="14" t="s">
        <v>39</v>
      </c>
      <c r="D13" s="15">
        <v>62.2</v>
      </c>
      <c r="E13" s="15">
        <v>7.2</v>
      </c>
      <c r="F13" s="15">
        <v>287</v>
      </c>
      <c r="G13" s="15">
        <v>224</v>
      </c>
      <c r="H13" s="15">
        <v>210</v>
      </c>
      <c r="I13" s="15">
        <v>190</v>
      </c>
      <c r="J13" s="123">
        <f t="shared" si="0"/>
        <v>227.75</v>
      </c>
      <c r="K13" s="124"/>
      <c r="M13" s="67" t="s">
        <v>40</v>
      </c>
      <c r="N13" s="65">
        <v>3.4</v>
      </c>
      <c r="O13" s="66">
        <v>5.23</v>
      </c>
      <c r="P13" s="2"/>
      <c r="R13" s="77" t="s">
        <v>38</v>
      </c>
      <c r="S13" s="78">
        <f>S10/S7</f>
        <v>0.60209424083769625</v>
      </c>
    </row>
    <row r="14" spans="1:19" ht="15.75" customHeight="1" x14ac:dyDescent="0.25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34</v>
      </c>
      <c r="S14" s="94">
        <f>S11/S6</f>
        <v>0.82798562108906937</v>
      </c>
    </row>
    <row r="15" spans="1:19" ht="15" customHeight="1" x14ac:dyDescent="0.25">
      <c r="A15" s="2"/>
      <c r="C15" s="17" t="s">
        <v>18</v>
      </c>
      <c r="D15" s="18" t="s">
        <v>19</v>
      </c>
      <c r="E15" s="18" t="s">
        <v>20</v>
      </c>
      <c r="F15" s="19" t="s">
        <v>41</v>
      </c>
      <c r="G15" s="20"/>
      <c r="H15" s="17" t="s">
        <v>18</v>
      </c>
      <c r="I15" s="111" t="s">
        <v>42</v>
      </c>
      <c r="J15" s="111"/>
      <c r="K15" s="113"/>
      <c r="M15" s="131" t="s">
        <v>43</v>
      </c>
      <c r="N15" s="132"/>
      <c r="O15" s="115"/>
      <c r="P15" s="2"/>
    </row>
    <row r="16" spans="1:19" x14ac:dyDescent="0.25">
      <c r="A16" s="2"/>
      <c r="C16" s="21" t="s">
        <v>44</v>
      </c>
      <c r="D16" s="11">
        <v>25.34</v>
      </c>
      <c r="E16" s="11">
        <v>10.7</v>
      </c>
      <c r="F16" s="22">
        <v>1285</v>
      </c>
      <c r="G16" s="16"/>
      <c r="H16" s="23" t="s">
        <v>1</v>
      </c>
      <c r="I16" s="135">
        <v>4.71</v>
      </c>
      <c r="J16" s="135"/>
      <c r="K16" s="136"/>
      <c r="M16" s="24" t="s">
        <v>20</v>
      </c>
      <c r="N16" s="25" t="s">
        <v>45</v>
      </c>
      <c r="O16" s="26" t="s">
        <v>46</v>
      </c>
      <c r="P16" s="2"/>
    </row>
    <row r="17" spans="1:16" ht="15.75" customHeight="1" x14ac:dyDescent="0.25">
      <c r="A17" s="2"/>
      <c r="C17" s="21" t="s">
        <v>47</v>
      </c>
      <c r="D17" s="11">
        <v>66.58</v>
      </c>
      <c r="E17" s="11"/>
      <c r="F17" s="22">
        <v>249</v>
      </c>
      <c r="G17" s="16"/>
      <c r="H17" s="27" t="s">
        <v>2</v>
      </c>
      <c r="I17" s="137">
        <v>4.37</v>
      </c>
      <c r="J17" s="137"/>
      <c r="K17" s="138"/>
      <c r="M17" s="65">
        <v>6.9</v>
      </c>
      <c r="N17" s="28">
        <v>131</v>
      </c>
      <c r="O17" s="66">
        <v>0.05</v>
      </c>
      <c r="P17" s="2"/>
    </row>
    <row r="18" spans="1:16" ht="15.75" customHeight="1" x14ac:dyDescent="0.25">
      <c r="A18" s="2"/>
      <c r="C18" s="21" t="s">
        <v>48</v>
      </c>
      <c r="D18" s="11">
        <v>69.37</v>
      </c>
      <c r="E18" s="11"/>
      <c r="F18" s="22">
        <v>246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49</v>
      </c>
      <c r="D19" s="11"/>
      <c r="E19" s="11"/>
      <c r="F19" s="22"/>
      <c r="G19" s="16"/>
      <c r="H19" s="109" t="s">
        <v>50</v>
      </c>
      <c r="I19" s="111"/>
      <c r="J19" s="111"/>
      <c r="K19" s="113"/>
      <c r="M19" s="6" t="s">
        <v>51</v>
      </c>
      <c r="N19" s="29" t="s">
        <v>20</v>
      </c>
      <c r="O19" s="30" t="s">
        <v>52</v>
      </c>
      <c r="P19" s="2"/>
    </row>
    <row r="20" spans="1:16" x14ac:dyDescent="0.25">
      <c r="A20" s="2"/>
      <c r="C20" s="21" t="s">
        <v>53</v>
      </c>
      <c r="D20" s="11">
        <v>68.86</v>
      </c>
      <c r="E20" s="11"/>
      <c r="F20" s="22">
        <v>242</v>
      </c>
      <c r="G20" s="16"/>
      <c r="H20" s="31" t="s">
        <v>54</v>
      </c>
      <c r="I20" s="7" t="s">
        <v>55</v>
      </c>
      <c r="J20" s="7" t="s">
        <v>56</v>
      </c>
      <c r="K20" s="32" t="s">
        <v>57</v>
      </c>
      <c r="M20" s="8">
        <v>1</v>
      </c>
      <c r="N20" s="33">
        <v>5.5</v>
      </c>
      <c r="O20" s="34">
        <v>100</v>
      </c>
      <c r="P20" s="2"/>
    </row>
    <row r="21" spans="1:16" ht="15.75" customHeight="1" x14ac:dyDescent="0.25">
      <c r="A21" s="2"/>
      <c r="C21" s="21" t="s">
        <v>58</v>
      </c>
      <c r="D21" s="11">
        <v>76.86</v>
      </c>
      <c r="E21" s="11"/>
      <c r="F21" s="22">
        <v>1385</v>
      </c>
      <c r="G21" s="16"/>
      <c r="H21" s="125">
        <v>1</v>
      </c>
      <c r="I21" s="127">
        <v>517</v>
      </c>
      <c r="J21" s="127">
        <v>315</v>
      </c>
      <c r="K21" s="129">
        <f>((I21-J21)/I21)</f>
        <v>0.390715667311412</v>
      </c>
      <c r="M21" s="13">
        <v>2</v>
      </c>
      <c r="N21" s="35">
        <v>5.7</v>
      </c>
      <c r="O21" s="36">
        <v>100</v>
      </c>
      <c r="P21" s="2"/>
    </row>
    <row r="22" spans="1:16" ht="15.75" customHeight="1" x14ac:dyDescent="0.25">
      <c r="A22" s="2"/>
      <c r="C22" s="21" t="s">
        <v>59</v>
      </c>
      <c r="D22" s="11">
        <v>75.87</v>
      </c>
      <c r="E22" s="11">
        <v>6.7</v>
      </c>
      <c r="F22" s="22">
        <v>475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60</v>
      </c>
      <c r="D23" s="11"/>
      <c r="E23" s="11"/>
      <c r="F23" s="22">
        <v>456</v>
      </c>
      <c r="G23" s="16"/>
      <c r="H23" s="125"/>
      <c r="I23" s="127"/>
      <c r="J23" s="127"/>
      <c r="K23" s="129" t="e">
        <f>((I23-J23)/I23)</f>
        <v>#DIV/0!</v>
      </c>
      <c r="M23" s="131" t="s">
        <v>61</v>
      </c>
      <c r="N23" s="132"/>
      <c r="O23" s="115"/>
      <c r="P23" s="2"/>
    </row>
    <row r="24" spans="1:16" ht="15.75" customHeight="1" x14ac:dyDescent="0.25">
      <c r="A24" s="2"/>
      <c r="C24" s="21" t="s">
        <v>62</v>
      </c>
      <c r="D24" s="11">
        <v>76.45</v>
      </c>
      <c r="E24" s="11">
        <v>6.4</v>
      </c>
      <c r="F24" s="22">
        <v>955</v>
      </c>
      <c r="G24" s="16"/>
      <c r="H24" s="126"/>
      <c r="I24" s="128"/>
      <c r="J24" s="128"/>
      <c r="K24" s="130"/>
      <c r="M24" s="133" t="s">
        <v>63</v>
      </c>
      <c r="N24" s="134"/>
      <c r="O24" s="37">
        <f>(J9-J10)/J9</f>
        <v>0.54653505237711519</v>
      </c>
      <c r="P24" s="2"/>
    </row>
    <row r="25" spans="1:16" ht="15.75" customHeight="1" x14ac:dyDescent="0.25">
      <c r="A25" s="2"/>
      <c r="C25" s="38" t="s">
        <v>64</v>
      </c>
      <c r="D25" s="15"/>
      <c r="E25" s="15"/>
      <c r="F25" s="39">
        <v>939</v>
      </c>
      <c r="G25" s="16"/>
      <c r="M25" s="133" t="s">
        <v>65</v>
      </c>
      <c r="N25" s="134"/>
      <c r="O25" s="37">
        <f>(J10-J11)/J10</f>
        <v>0.37094624611283872</v>
      </c>
      <c r="P25" s="2"/>
    </row>
    <row r="26" spans="1:16" ht="15.75" customHeight="1" x14ac:dyDescent="0.25">
      <c r="A26" s="2"/>
      <c r="C26" s="40"/>
      <c r="D26" s="40"/>
      <c r="E26" s="40"/>
      <c r="F26" s="40"/>
      <c r="H26" s="131" t="s">
        <v>66</v>
      </c>
      <c r="I26" s="132"/>
      <c r="J26" s="132"/>
      <c r="K26" s="115"/>
      <c r="M26" s="133" t="s">
        <v>67</v>
      </c>
      <c r="N26" s="134"/>
      <c r="O26" s="37">
        <f>(J11-J12)/J11</f>
        <v>0.37782485875706212</v>
      </c>
      <c r="P26" s="2"/>
    </row>
    <row r="27" spans="1:16" ht="15.75" customHeight="1" x14ac:dyDescent="0.25">
      <c r="A27" s="2"/>
      <c r="B27" s="41"/>
      <c r="C27" s="42" t="s">
        <v>18</v>
      </c>
      <c r="D27" s="43" t="s">
        <v>19</v>
      </c>
      <c r="E27" s="43" t="s">
        <v>14</v>
      </c>
      <c r="F27" s="19" t="s">
        <v>13</v>
      </c>
      <c r="G27" s="44" t="s">
        <v>20</v>
      </c>
      <c r="H27" s="24" t="s">
        <v>18</v>
      </c>
      <c r="I27" s="25" t="s">
        <v>68</v>
      </c>
      <c r="J27" s="25" t="s">
        <v>69</v>
      </c>
      <c r="K27" s="26" t="s">
        <v>70</v>
      </c>
      <c r="M27" s="133" t="s">
        <v>71</v>
      </c>
      <c r="N27" s="134"/>
      <c r="O27" s="37">
        <f>(J12-J13)/J12</f>
        <v>-3.4052213393870601E-2</v>
      </c>
      <c r="P27" s="2"/>
    </row>
    <row r="28" spans="1:16" ht="15" customHeight="1" x14ac:dyDescent="0.25">
      <c r="A28" s="2"/>
      <c r="B28" s="41"/>
      <c r="C28" s="45" t="s">
        <v>72</v>
      </c>
      <c r="D28" s="33">
        <v>91.4</v>
      </c>
      <c r="E28" s="33"/>
      <c r="F28" s="34"/>
      <c r="G28" s="46"/>
      <c r="H28" s="47" t="s">
        <v>1</v>
      </c>
      <c r="I28" s="33">
        <v>289</v>
      </c>
      <c r="J28" s="33">
        <v>252</v>
      </c>
      <c r="K28" s="34">
        <f>I28-J28</f>
        <v>37</v>
      </c>
      <c r="M28" s="142" t="s">
        <v>73</v>
      </c>
      <c r="N28" s="143"/>
      <c r="O28" s="70">
        <f>(J10-J13)/J10</f>
        <v>0.59529098178587292</v>
      </c>
      <c r="P28" s="2"/>
    </row>
    <row r="29" spans="1:16" ht="15.75" customHeight="1" x14ac:dyDescent="0.25">
      <c r="A29" s="2"/>
      <c r="B29" s="41"/>
      <c r="C29" s="45" t="s">
        <v>74</v>
      </c>
      <c r="D29" s="33">
        <v>72.8</v>
      </c>
      <c r="E29" s="33">
        <v>68.38</v>
      </c>
      <c r="F29" s="34">
        <v>93.93</v>
      </c>
      <c r="G29" s="48">
        <v>5.5</v>
      </c>
      <c r="H29" s="65" t="s">
        <v>2</v>
      </c>
      <c r="I29" s="35">
        <v>189</v>
      </c>
      <c r="J29" s="35">
        <v>160</v>
      </c>
      <c r="K29" s="34">
        <f>I29-J29</f>
        <v>29</v>
      </c>
      <c r="L29" s="49"/>
      <c r="M29" s="147" t="s">
        <v>75</v>
      </c>
      <c r="N29" s="148"/>
      <c r="O29" s="71">
        <f>(J9-J13)/J9</f>
        <v>0.8164786462530218</v>
      </c>
      <c r="P29" s="2"/>
    </row>
    <row r="30" spans="1:16" ht="15" customHeight="1" x14ac:dyDescent="0.25">
      <c r="A30" s="2"/>
      <c r="B30" s="41"/>
      <c r="C30" s="45" t="s">
        <v>76</v>
      </c>
      <c r="D30" s="33">
        <v>79.2</v>
      </c>
      <c r="E30" s="33">
        <v>64.239999999999995</v>
      </c>
      <c r="F30" s="34">
        <v>81.11</v>
      </c>
      <c r="P30" s="2"/>
    </row>
    <row r="31" spans="1:16" ht="15" customHeight="1" x14ac:dyDescent="0.25">
      <c r="A31" s="2"/>
      <c r="B31" s="41"/>
      <c r="C31" s="45" t="s">
        <v>77</v>
      </c>
      <c r="D31" s="33">
        <v>77.3</v>
      </c>
      <c r="E31" s="33">
        <v>50.5</v>
      </c>
      <c r="F31" s="34">
        <v>65.33</v>
      </c>
      <c r="P31" s="2"/>
    </row>
    <row r="32" spans="1:16" ht="15.75" customHeight="1" x14ac:dyDescent="0.25">
      <c r="A32" s="2"/>
      <c r="B32" s="41"/>
      <c r="C32" s="50" t="s">
        <v>78</v>
      </c>
      <c r="D32" s="51">
        <v>52.9</v>
      </c>
      <c r="E32" s="51"/>
      <c r="F32" s="34"/>
      <c r="G32" s="52"/>
      <c r="P32" s="2"/>
    </row>
    <row r="33" spans="1:16" ht="15" customHeight="1" x14ac:dyDescent="0.25">
      <c r="A33" s="2"/>
      <c r="B33" s="41"/>
      <c r="C33" s="45" t="s">
        <v>79</v>
      </c>
      <c r="D33" s="33">
        <v>91.45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customHeight="1" x14ac:dyDescent="0.25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90"/>
      <c r="C40" s="139" t="s">
        <v>84</v>
      </c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1"/>
      <c r="P40" s="2"/>
    </row>
    <row r="41" spans="1:16" x14ac:dyDescent="0.25">
      <c r="A41" s="2"/>
      <c r="C41" s="139" t="s">
        <v>85</v>
      </c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1"/>
      <c r="P41" s="2"/>
    </row>
    <row r="42" spans="1:16" x14ac:dyDescent="0.25">
      <c r="A42" s="2"/>
      <c r="C42" s="139" t="s">
        <v>86</v>
      </c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1"/>
      <c r="P42" s="2"/>
    </row>
    <row r="43" spans="1:16" x14ac:dyDescent="0.25">
      <c r="A43" s="2"/>
      <c r="C43" s="139" t="s">
        <v>87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1"/>
      <c r="P43" s="2"/>
    </row>
    <row r="44" spans="1:16" x14ac:dyDescent="0.25">
      <c r="A44" s="2"/>
      <c r="C44" s="139" t="s">
        <v>88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1"/>
      <c r="P44" s="2"/>
    </row>
    <row r="45" spans="1:16" x14ac:dyDescent="0.25">
      <c r="A45" s="2"/>
      <c r="C45" s="139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1"/>
      <c r="P45" s="2"/>
    </row>
    <row r="46" spans="1:16" x14ac:dyDescent="0.25">
      <c r="A46" s="2"/>
      <c r="C46" s="139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1"/>
      <c r="P46" s="2"/>
    </row>
    <row r="47" spans="1:16" x14ac:dyDescent="0.25">
      <c r="A47" s="2"/>
      <c r="C47" s="139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1"/>
      <c r="P47" s="2"/>
    </row>
    <row r="48" spans="1:16" x14ac:dyDescent="0.25">
      <c r="A48" s="2"/>
      <c r="C48" s="139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1"/>
      <c r="P48" s="2"/>
    </row>
    <row r="49" spans="1:16" x14ac:dyDescent="0.25">
      <c r="A49" s="2"/>
      <c r="C49" s="139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1"/>
      <c r="P49" s="2"/>
    </row>
    <row r="50" spans="1:16" ht="15" customHeight="1" x14ac:dyDescent="0.25">
      <c r="A50" s="2"/>
      <c r="C50" s="139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1"/>
      <c r="P50" s="2"/>
    </row>
    <row r="51" spans="1:16" x14ac:dyDescent="0.25">
      <c r="A51" s="2"/>
      <c r="C51" s="139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1"/>
      <c r="P51" s="2"/>
    </row>
    <row r="52" spans="1:16" x14ac:dyDescent="0.25">
      <c r="A52" s="2"/>
      <c r="C52" s="139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1"/>
      <c r="P52" s="2"/>
    </row>
    <row r="53" spans="1:16" x14ac:dyDescent="0.25">
      <c r="A53" s="2"/>
      <c r="C53" s="144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6"/>
      <c r="P53" s="2"/>
    </row>
    <row r="54" spans="1:16" ht="15.75" customHeight="1" x14ac:dyDescent="0.25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89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9" t="s">
        <v>18</v>
      </c>
      <c r="D62" s="111" t="s">
        <v>19</v>
      </c>
      <c r="E62" s="111" t="s">
        <v>20</v>
      </c>
      <c r="F62" s="111" t="s">
        <v>21</v>
      </c>
      <c r="G62" s="111"/>
      <c r="H62" s="111"/>
      <c r="I62" s="111"/>
      <c r="J62" s="111"/>
      <c r="K62" s="113"/>
      <c r="M62" s="6" t="s">
        <v>22</v>
      </c>
      <c r="N62" s="114" t="s">
        <v>20</v>
      </c>
      <c r="O62" s="115"/>
      <c r="P62" s="2"/>
    </row>
    <row r="63" spans="1:16" x14ac:dyDescent="0.25">
      <c r="A63" s="2"/>
      <c r="C63" s="110"/>
      <c r="D63" s="112"/>
      <c r="E63" s="112"/>
      <c r="F63" s="7" t="s">
        <v>23</v>
      </c>
      <c r="G63" s="7" t="s">
        <v>24</v>
      </c>
      <c r="H63" s="7" t="s">
        <v>25</v>
      </c>
      <c r="I63" s="7" t="s">
        <v>26</v>
      </c>
      <c r="J63" s="112" t="s">
        <v>6</v>
      </c>
      <c r="K63" s="116"/>
      <c r="M63" s="8">
        <v>1</v>
      </c>
      <c r="N63" s="117"/>
      <c r="O63" s="118"/>
      <c r="P63" s="2"/>
    </row>
    <row r="64" spans="1:16" ht="15" customHeight="1" x14ac:dyDescent="0.25">
      <c r="A64" s="2"/>
      <c r="C64" s="9" t="s">
        <v>27</v>
      </c>
      <c r="D64" s="10"/>
      <c r="E64" s="10"/>
      <c r="F64" s="11">
        <v>978</v>
      </c>
      <c r="G64" s="12"/>
      <c r="H64" s="12"/>
      <c r="I64" s="12"/>
      <c r="J64" s="119">
        <f>AVERAGE(F64:I64)</f>
        <v>978</v>
      </c>
      <c r="K64" s="120"/>
      <c r="M64" s="8">
        <v>2</v>
      </c>
      <c r="N64" s="117">
        <v>8.9</v>
      </c>
      <c r="O64" s="118"/>
      <c r="P64" s="2"/>
    </row>
    <row r="65" spans="1:18" x14ac:dyDescent="0.25">
      <c r="A65" s="2"/>
      <c r="C65" s="9" t="s">
        <v>28</v>
      </c>
      <c r="D65" s="10"/>
      <c r="E65" s="10"/>
      <c r="F65" s="11">
        <v>588</v>
      </c>
      <c r="G65" s="12"/>
      <c r="H65" s="12"/>
      <c r="I65" s="12"/>
      <c r="J65" s="119">
        <f t="shared" ref="J65:J70" si="1">AVERAGE(F65:I65)</f>
        <v>588</v>
      </c>
      <c r="K65" s="120"/>
      <c r="M65" s="8">
        <v>3</v>
      </c>
      <c r="N65" s="117">
        <v>8.1999999999999993</v>
      </c>
      <c r="O65" s="118"/>
      <c r="P65" s="2"/>
    </row>
    <row r="66" spans="1:18" ht="15" customHeight="1" x14ac:dyDescent="0.25">
      <c r="A66" s="2"/>
      <c r="C66" s="9" t="s">
        <v>29</v>
      </c>
      <c r="D66" s="11">
        <v>66.75</v>
      </c>
      <c r="E66" s="11">
        <v>7.7</v>
      </c>
      <c r="F66" s="11">
        <v>1230</v>
      </c>
      <c r="G66" s="11">
        <v>1263</v>
      </c>
      <c r="H66" s="11">
        <v>1254</v>
      </c>
      <c r="I66" s="11">
        <v>1465</v>
      </c>
      <c r="J66" s="119">
        <f t="shared" si="1"/>
        <v>1303</v>
      </c>
      <c r="K66" s="120"/>
      <c r="M66" s="8">
        <v>4</v>
      </c>
      <c r="N66" s="117">
        <v>7.1</v>
      </c>
      <c r="O66" s="118"/>
      <c r="P66" s="2"/>
    </row>
    <row r="67" spans="1:18" ht="15" customHeight="1" x14ac:dyDescent="0.25">
      <c r="A67" s="2"/>
      <c r="C67" s="9" t="s">
        <v>31</v>
      </c>
      <c r="D67" s="11">
        <v>61.69</v>
      </c>
      <c r="E67" s="11">
        <v>8.1</v>
      </c>
      <c r="F67" s="11">
        <v>541</v>
      </c>
      <c r="G67" s="11">
        <v>610</v>
      </c>
      <c r="H67" s="11">
        <v>512</v>
      </c>
      <c r="I67" s="11">
        <v>481</v>
      </c>
      <c r="J67" s="119">
        <f t="shared" si="1"/>
        <v>536</v>
      </c>
      <c r="K67" s="120"/>
      <c r="M67" s="8">
        <v>5</v>
      </c>
      <c r="N67" s="117">
        <v>8.9</v>
      </c>
      <c r="O67" s="118"/>
      <c r="P67" s="2"/>
    </row>
    <row r="68" spans="1:18" ht="15.75" customHeight="1" thickBot="1" x14ac:dyDescent="0.3">
      <c r="A68" s="2"/>
      <c r="C68" s="9" t="s">
        <v>33</v>
      </c>
      <c r="D68" s="11"/>
      <c r="E68" s="11"/>
      <c r="F68" s="11">
        <v>284</v>
      </c>
      <c r="G68" s="63">
        <v>296</v>
      </c>
      <c r="H68" s="63">
        <v>289</v>
      </c>
      <c r="I68" s="63">
        <v>251</v>
      </c>
      <c r="J68" s="119">
        <f t="shared" si="1"/>
        <v>280</v>
      </c>
      <c r="K68" s="120"/>
      <c r="M68" s="13">
        <v>6</v>
      </c>
      <c r="N68" s="121">
        <v>9.1</v>
      </c>
      <c r="O68" s="122"/>
      <c r="P68" s="2"/>
    </row>
    <row r="69" spans="1:18" ht="15.75" thickBot="1" x14ac:dyDescent="0.3">
      <c r="A69" s="2"/>
      <c r="C69" s="9" t="s">
        <v>35</v>
      </c>
      <c r="D69" s="11"/>
      <c r="E69" s="11"/>
      <c r="F69" s="11">
        <v>190</v>
      </c>
      <c r="G69" s="63">
        <v>193</v>
      </c>
      <c r="H69" s="63">
        <v>199</v>
      </c>
      <c r="I69" s="63">
        <v>211</v>
      </c>
      <c r="J69" s="119">
        <f t="shared" si="1"/>
        <v>198.25</v>
      </c>
      <c r="K69" s="120"/>
      <c r="N69" s="68" t="s">
        <v>36</v>
      </c>
      <c r="O69" s="69" t="s">
        <v>37</v>
      </c>
      <c r="P69" s="2"/>
    </row>
    <row r="70" spans="1:18" ht="15.75" thickBot="1" x14ac:dyDescent="0.3">
      <c r="A70" s="2"/>
      <c r="C70" s="14" t="s">
        <v>39</v>
      </c>
      <c r="D70" s="15">
        <v>62.02</v>
      </c>
      <c r="E70" s="15">
        <v>7.3</v>
      </c>
      <c r="F70" s="15">
        <v>205</v>
      </c>
      <c r="G70" s="15">
        <v>204</v>
      </c>
      <c r="H70" s="15">
        <v>196</v>
      </c>
      <c r="I70" s="15">
        <v>210</v>
      </c>
      <c r="J70" s="123">
        <f t="shared" si="1"/>
        <v>203.75</v>
      </c>
      <c r="K70" s="124"/>
      <c r="M70" s="67" t="s">
        <v>40</v>
      </c>
      <c r="N70" s="65">
        <v>3.35</v>
      </c>
      <c r="O70" s="66">
        <v>4.95</v>
      </c>
      <c r="P70" s="2"/>
    </row>
    <row r="71" spans="1:18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8" ht="15" customHeight="1" x14ac:dyDescent="0.25">
      <c r="A72" s="2"/>
      <c r="C72" s="17" t="s">
        <v>18</v>
      </c>
      <c r="D72" s="18" t="s">
        <v>19</v>
      </c>
      <c r="E72" s="18" t="s">
        <v>20</v>
      </c>
      <c r="F72" s="19" t="s">
        <v>41</v>
      </c>
      <c r="G72" s="20"/>
      <c r="H72" s="17" t="s">
        <v>18</v>
      </c>
      <c r="I72" s="111" t="s">
        <v>42</v>
      </c>
      <c r="J72" s="111"/>
      <c r="K72" s="113"/>
      <c r="M72" s="131" t="s">
        <v>43</v>
      </c>
      <c r="N72" s="132"/>
      <c r="O72" s="115"/>
      <c r="P72" s="2"/>
    </row>
    <row r="73" spans="1:18" ht="15" customHeight="1" x14ac:dyDescent="0.25">
      <c r="A73" s="2"/>
      <c r="C73" s="21" t="s">
        <v>44</v>
      </c>
      <c r="D73" s="11">
        <v>13.37</v>
      </c>
      <c r="E73" s="11">
        <v>10.1</v>
      </c>
      <c r="F73" s="22">
        <v>1175</v>
      </c>
      <c r="G73" s="16"/>
      <c r="H73" s="23" t="s">
        <v>1</v>
      </c>
      <c r="I73" s="135">
        <v>5.28</v>
      </c>
      <c r="J73" s="135"/>
      <c r="K73" s="136"/>
      <c r="M73" s="24" t="s">
        <v>20</v>
      </c>
      <c r="N73" s="25" t="s">
        <v>45</v>
      </c>
      <c r="O73" s="26" t="s">
        <v>46</v>
      </c>
      <c r="P73" s="2"/>
    </row>
    <row r="74" spans="1:18" ht="15.75" thickBot="1" x14ac:dyDescent="0.3">
      <c r="A74" s="2"/>
      <c r="C74" s="21" t="s">
        <v>47</v>
      </c>
      <c r="D74" s="11">
        <v>67.760000000000005</v>
      </c>
      <c r="E74" s="11"/>
      <c r="F74" s="22">
        <v>216</v>
      </c>
      <c r="G74" s="16"/>
      <c r="H74" s="27" t="s">
        <v>2</v>
      </c>
      <c r="I74" s="137">
        <v>4.92</v>
      </c>
      <c r="J74" s="137"/>
      <c r="K74" s="138"/>
      <c r="M74" s="65">
        <v>6.7</v>
      </c>
      <c r="N74" s="28">
        <v>109</v>
      </c>
      <c r="O74" s="66">
        <v>0.04</v>
      </c>
      <c r="P74" s="2"/>
    </row>
    <row r="75" spans="1:18" ht="15" customHeight="1" thickBot="1" x14ac:dyDescent="0.3">
      <c r="A75" s="2"/>
      <c r="C75" s="21" t="s">
        <v>48</v>
      </c>
      <c r="D75" s="11">
        <v>70.58</v>
      </c>
      <c r="E75" s="11"/>
      <c r="F75" s="22">
        <v>212</v>
      </c>
      <c r="G75" s="16"/>
      <c r="H75" s="16"/>
      <c r="I75" s="16"/>
      <c r="J75" s="16"/>
      <c r="P75" s="2"/>
      <c r="R75" s="64" t="s">
        <v>16</v>
      </c>
    </row>
    <row r="76" spans="1:18" ht="15" customHeight="1" x14ac:dyDescent="0.25">
      <c r="A76" s="2"/>
      <c r="C76" s="21" t="s">
        <v>49</v>
      </c>
      <c r="D76" s="11"/>
      <c r="E76" s="11"/>
      <c r="F76" s="22"/>
      <c r="G76" s="16"/>
      <c r="H76" s="109" t="s">
        <v>50</v>
      </c>
      <c r="I76" s="111"/>
      <c r="J76" s="111"/>
      <c r="K76" s="113"/>
      <c r="M76" s="6" t="s">
        <v>51</v>
      </c>
      <c r="N76" s="29" t="s">
        <v>20</v>
      </c>
      <c r="O76" s="30" t="s">
        <v>52</v>
      </c>
      <c r="P76" s="2"/>
    </row>
    <row r="77" spans="1:18" x14ac:dyDescent="0.25">
      <c r="A77" s="2"/>
      <c r="C77" s="21" t="s">
        <v>53</v>
      </c>
      <c r="D77" s="11">
        <v>70.88</v>
      </c>
      <c r="E77" s="11"/>
      <c r="F77" s="22">
        <v>208</v>
      </c>
      <c r="G77" s="16"/>
      <c r="H77" s="31" t="s">
        <v>54</v>
      </c>
      <c r="I77" s="7" t="s">
        <v>55</v>
      </c>
      <c r="J77" s="7" t="s">
        <v>56</v>
      </c>
      <c r="K77" s="32" t="s">
        <v>57</v>
      </c>
      <c r="M77" s="8">
        <v>1</v>
      </c>
      <c r="N77" s="33">
        <v>5.6</v>
      </c>
      <c r="O77" s="34">
        <v>100</v>
      </c>
      <c r="P77" s="2"/>
    </row>
    <row r="78" spans="1:18" ht="15.75" thickBot="1" x14ac:dyDescent="0.3">
      <c r="A78" s="2"/>
      <c r="C78" s="21" t="s">
        <v>58</v>
      </c>
      <c r="D78" s="11">
        <v>75.319999999999993</v>
      </c>
      <c r="E78" s="11"/>
      <c r="F78" s="22">
        <v>1621</v>
      </c>
      <c r="G78" s="16"/>
      <c r="H78" s="125"/>
      <c r="I78" s="127"/>
      <c r="J78" s="127"/>
      <c r="K78" s="129" t="e">
        <f>((I78-J78)/I78)</f>
        <v>#DIV/0!</v>
      </c>
      <c r="M78" s="13">
        <v>2</v>
      </c>
      <c r="N78" s="35">
        <v>6.7</v>
      </c>
      <c r="O78" s="36">
        <v>100</v>
      </c>
      <c r="P78" s="2"/>
    </row>
    <row r="79" spans="1:18" ht="15.75" thickBot="1" x14ac:dyDescent="0.3">
      <c r="A79" s="2"/>
      <c r="C79" s="21" t="s">
        <v>59</v>
      </c>
      <c r="D79" s="11">
        <v>74.47</v>
      </c>
      <c r="E79" s="11">
        <v>6.6</v>
      </c>
      <c r="F79" s="22">
        <v>435</v>
      </c>
      <c r="G79" s="16"/>
      <c r="H79" s="125"/>
      <c r="I79" s="127"/>
      <c r="J79" s="127"/>
      <c r="K79" s="129"/>
      <c r="P79" s="2"/>
    </row>
    <row r="80" spans="1:18" ht="15" customHeight="1" x14ac:dyDescent="0.25">
      <c r="A80" s="2"/>
      <c r="C80" s="21" t="s">
        <v>60</v>
      </c>
      <c r="D80" s="11"/>
      <c r="E80" s="11"/>
      <c r="F80" s="22">
        <v>404</v>
      </c>
      <c r="G80" s="16"/>
      <c r="H80" s="125">
        <v>6</v>
      </c>
      <c r="I80" s="127">
        <v>488</v>
      </c>
      <c r="J80" s="127">
        <v>250</v>
      </c>
      <c r="K80" s="129">
        <f>((I80-J80)/I80)</f>
        <v>0.48770491803278687</v>
      </c>
      <c r="M80" s="131" t="s">
        <v>61</v>
      </c>
      <c r="N80" s="132"/>
      <c r="O80" s="115"/>
      <c r="P80" s="2"/>
    </row>
    <row r="81" spans="1:16" ht="15.75" thickBot="1" x14ac:dyDescent="0.3">
      <c r="A81" s="2"/>
      <c r="C81" s="21" t="s">
        <v>62</v>
      </c>
      <c r="D81" s="11">
        <v>76.349999999999994</v>
      </c>
      <c r="E81" s="11">
        <v>6.4</v>
      </c>
      <c r="F81" s="22">
        <v>875</v>
      </c>
      <c r="G81" s="16"/>
      <c r="H81" s="126"/>
      <c r="I81" s="128"/>
      <c r="J81" s="128"/>
      <c r="K81" s="130"/>
      <c r="M81" s="133" t="s">
        <v>63</v>
      </c>
      <c r="N81" s="134"/>
      <c r="O81" s="37">
        <f>(J66-J67)/J66</f>
        <v>0.58864159631619339</v>
      </c>
      <c r="P81" s="2"/>
    </row>
    <row r="82" spans="1:16" ht="15.75" thickBot="1" x14ac:dyDescent="0.3">
      <c r="A82" s="2"/>
      <c r="C82" s="38" t="s">
        <v>64</v>
      </c>
      <c r="D82" s="15"/>
      <c r="E82" s="15"/>
      <c r="F82" s="39">
        <v>848</v>
      </c>
      <c r="G82" s="16"/>
      <c r="M82" s="133" t="s">
        <v>65</v>
      </c>
      <c r="N82" s="134"/>
      <c r="O82" s="37">
        <f>(J67-J68)/J67</f>
        <v>0.47761194029850745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31" t="s">
        <v>66</v>
      </c>
      <c r="I83" s="132"/>
      <c r="J83" s="132"/>
      <c r="K83" s="115"/>
      <c r="M83" s="133" t="s">
        <v>67</v>
      </c>
      <c r="N83" s="134"/>
      <c r="O83" s="37">
        <f>(J68-J69)/J68</f>
        <v>0.29196428571428573</v>
      </c>
      <c r="P83" s="2"/>
    </row>
    <row r="84" spans="1:16" ht="15.75" customHeight="1" x14ac:dyDescent="0.25">
      <c r="A84" s="2"/>
      <c r="B84" s="41"/>
      <c r="C84" s="42" t="s">
        <v>18</v>
      </c>
      <c r="D84" s="43" t="s">
        <v>19</v>
      </c>
      <c r="E84" s="43" t="s">
        <v>14</v>
      </c>
      <c r="F84" s="19" t="s">
        <v>13</v>
      </c>
      <c r="G84" s="44" t="s">
        <v>20</v>
      </c>
      <c r="H84" s="24" t="s">
        <v>18</v>
      </c>
      <c r="I84" s="25" t="s">
        <v>68</v>
      </c>
      <c r="J84" s="25" t="s">
        <v>69</v>
      </c>
      <c r="K84" s="26" t="s">
        <v>70</v>
      </c>
      <c r="M84" s="133" t="s">
        <v>71</v>
      </c>
      <c r="N84" s="134"/>
      <c r="O84" s="37">
        <f>(J69-J70)/J69</f>
        <v>-2.7742749054224466E-2</v>
      </c>
      <c r="P84" s="2"/>
    </row>
    <row r="85" spans="1:16" x14ac:dyDescent="0.25">
      <c r="A85" s="2"/>
      <c r="B85" s="41"/>
      <c r="C85" s="45" t="s">
        <v>72</v>
      </c>
      <c r="D85" s="33">
        <v>91.65</v>
      </c>
      <c r="E85" s="33"/>
      <c r="F85" s="34"/>
      <c r="G85" s="46"/>
      <c r="H85" s="47" t="s">
        <v>1</v>
      </c>
      <c r="I85" s="33">
        <v>556</v>
      </c>
      <c r="J85" s="33">
        <v>497</v>
      </c>
      <c r="K85" s="34">
        <f>I85-J85</f>
        <v>59</v>
      </c>
      <c r="M85" s="142" t="s">
        <v>73</v>
      </c>
      <c r="N85" s="143"/>
      <c r="O85" s="70">
        <f>(J67-J70)/J67</f>
        <v>0.61986940298507465</v>
      </c>
      <c r="P85" s="2"/>
    </row>
    <row r="86" spans="1:16" ht="15.75" thickBot="1" x14ac:dyDescent="0.3">
      <c r="A86" s="2"/>
      <c r="B86" s="41"/>
      <c r="C86" s="45" t="s">
        <v>74</v>
      </c>
      <c r="D86" s="33">
        <v>72.25</v>
      </c>
      <c r="E86" s="33">
        <v>68.38</v>
      </c>
      <c r="F86" s="34">
        <v>94.65</v>
      </c>
      <c r="G86" s="48">
        <v>5.3</v>
      </c>
      <c r="H86" s="65" t="s">
        <v>2</v>
      </c>
      <c r="I86" s="35">
        <v>218</v>
      </c>
      <c r="J86" s="35">
        <v>188</v>
      </c>
      <c r="K86" s="34">
        <f>I86-J86</f>
        <v>30</v>
      </c>
      <c r="L86" s="49"/>
      <c r="M86" s="147" t="s">
        <v>75</v>
      </c>
      <c r="N86" s="148"/>
      <c r="O86" s="71">
        <f>(J66-J70)/J66</f>
        <v>0.84363008442056797</v>
      </c>
      <c r="P86" s="2"/>
    </row>
    <row r="87" spans="1:16" ht="15" customHeight="1" x14ac:dyDescent="0.25">
      <c r="A87" s="2"/>
      <c r="B87" s="41"/>
      <c r="C87" s="45" t="s">
        <v>76</v>
      </c>
      <c r="D87" s="33">
        <v>79.349999999999994</v>
      </c>
      <c r="E87" s="33">
        <v>64.05</v>
      </c>
      <c r="F87" s="34">
        <v>80.72</v>
      </c>
      <c r="P87" s="2"/>
    </row>
    <row r="88" spans="1:16" ht="15" customHeight="1" x14ac:dyDescent="0.25">
      <c r="A88" s="2"/>
      <c r="B88" s="41"/>
      <c r="C88" s="45" t="s">
        <v>77</v>
      </c>
      <c r="D88" s="33">
        <v>76.849999999999994</v>
      </c>
      <c r="E88" s="33">
        <v>48.83</v>
      </c>
      <c r="F88" s="34">
        <v>63.55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54.17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91.48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90"/>
      <c r="C97" s="139" t="s">
        <v>90</v>
      </c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1"/>
      <c r="P97" s="2"/>
    </row>
    <row r="98" spans="1:18" ht="15" customHeight="1" x14ac:dyDescent="0.25">
      <c r="A98" s="2"/>
      <c r="C98" s="139" t="s">
        <v>91</v>
      </c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1"/>
      <c r="P98" s="2"/>
    </row>
    <row r="99" spans="1:18" ht="15" customHeight="1" x14ac:dyDescent="0.25">
      <c r="A99" s="2"/>
      <c r="C99" s="139" t="s">
        <v>92</v>
      </c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1"/>
      <c r="P99" s="2"/>
    </row>
    <row r="100" spans="1:18" ht="15.75" customHeight="1" x14ac:dyDescent="0.25">
      <c r="A100" s="2"/>
      <c r="C100" s="139" t="s">
        <v>93</v>
      </c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1"/>
      <c r="P100" s="2"/>
      <c r="R100" s="64" t="s">
        <v>16</v>
      </c>
    </row>
    <row r="101" spans="1:18" ht="15" customHeight="1" x14ac:dyDescent="0.25">
      <c r="A101" s="2"/>
      <c r="C101" s="139" t="s">
        <v>94</v>
      </c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1"/>
      <c r="P101" s="2"/>
    </row>
    <row r="102" spans="1:18" ht="15" customHeight="1" x14ac:dyDescent="0.25">
      <c r="A102" s="2"/>
      <c r="C102" s="139" t="s">
        <v>95</v>
      </c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1"/>
      <c r="P102" s="2"/>
    </row>
    <row r="103" spans="1:18" x14ac:dyDescent="0.25">
      <c r="A103" s="2"/>
      <c r="C103" s="139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1"/>
      <c r="P103" s="2"/>
    </row>
    <row r="104" spans="1:18" x14ac:dyDescent="0.25">
      <c r="A104" s="2"/>
      <c r="C104" s="139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1"/>
      <c r="P104" s="2"/>
    </row>
    <row r="105" spans="1:18" x14ac:dyDescent="0.25">
      <c r="A105" s="2"/>
      <c r="C105" s="139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1"/>
      <c r="P105" s="2"/>
    </row>
    <row r="106" spans="1:18" x14ac:dyDescent="0.25">
      <c r="A106" s="2"/>
      <c r="C106" s="139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1"/>
      <c r="P106" s="2"/>
    </row>
    <row r="107" spans="1:18" x14ac:dyDescent="0.25">
      <c r="A107" s="2"/>
      <c r="C107" s="139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1"/>
      <c r="P107" s="2"/>
    </row>
    <row r="108" spans="1:18" x14ac:dyDescent="0.25">
      <c r="A108" s="2"/>
      <c r="C108" s="139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1"/>
      <c r="P108" s="2"/>
    </row>
    <row r="109" spans="1:18" x14ac:dyDescent="0.25">
      <c r="A109" s="2"/>
      <c r="C109" s="139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1"/>
      <c r="P109" s="2"/>
    </row>
    <row r="110" spans="1:18" x14ac:dyDescent="0.25">
      <c r="A110" s="2"/>
      <c r="C110" s="144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16</v>
      </c>
      <c r="C115" s="4" t="s">
        <v>96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9" t="s">
        <v>18</v>
      </c>
      <c r="D117" s="111" t="s">
        <v>19</v>
      </c>
      <c r="E117" s="111" t="s">
        <v>20</v>
      </c>
      <c r="F117" s="111" t="s">
        <v>21</v>
      </c>
      <c r="G117" s="111"/>
      <c r="H117" s="111"/>
      <c r="I117" s="111"/>
      <c r="J117" s="111"/>
      <c r="K117" s="113"/>
      <c r="M117" s="6" t="s">
        <v>22</v>
      </c>
      <c r="N117" s="114" t="s">
        <v>20</v>
      </c>
      <c r="O117" s="115"/>
      <c r="P117" s="2"/>
    </row>
    <row r="118" spans="1:16" x14ac:dyDescent="0.25">
      <c r="A118" s="2"/>
      <c r="C118" s="110"/>
      <c r="D118" s="112"/>
      <c r="E118" s="112"/>
      <c r="F118" s="7" t="s">
        <v>23</v>
      </c>
      <c r="G118" s="7" t="s">
        <v>24</v>
      </c>
      <c r="H118" s="7" t="s">
        <v>25</v>
      </c>
      <c r="I118" s="7" t="s">
        <v>26</v>
      </c>
      <c r="J118" s="112" t="s">
        <v>6</v>
      </c>
      <c r="K118" s="116"/>
      <c r="M118" s="8">
        <v>1</v>
      </c>
      <c r="N118" s="117"/>
      <c r="O118" s="118"/>
      <c r="P118" s="2"/>
    </row>
    <row r="119" spans="1:16" x14ac:dyDescent="0.25">
      <c r="A119" s="2"/>
      <c r="C119" s="9" t="s">
        <v>27</v>
      </c>
      <c r="D119" s="10"/>
      <c r="E119" s="10"/>
      <c r="F119" s="11">
        <v>1049</v>
      </c>
      <c r="G119" s="12"/>
      <c r="H119" s="12"/>
      <c r="I119" s="12"/>
      <c r="J119" s="119">
        <f>AVERAGE(F119:I119)</f>
        <v>1049</v>
      </c>
      <c r="K119" s="120"/>
      <c r="M119" s="8">
        <v>2</v>
      </c>
      <c r="N119" s="117">
        <v>8.9</v>
      </c>
      <c r="O119" s="118"/>
      <c r="P119" s="2"/>
    </row>
    <row r="120" spans="1:16" x14ac:dyDescent="0.25">
      <c r="A120" s="2"/>
      <c r="C120" s="9" t="s">
        <v>28</v>
      </c>
      <c r="D120" s="10"/>
      <c r="E120" s="10"/>
      <c r="F120" s="11">
        <v>521</v>
      </c>
      <c r="G120" s="12"/>
      <c r="H120" s="12"/>
      <c r="I120" s="12"/>
      <c r="J120" s="119">
        <f t="shared" ref="J120:J125" si="2">AVERAGE(F120:I120)</f>
        <v>521</v>
      </c>
      <c r="K120" s="120"/>
      <c r="M120" s="8">
        <v>3</v>
      </c>
      <c r="N120" s="117">
        <v>8.6999999999999993</v>
      </c>
      <c r="O120" s="118"/>
      <c r="P120" s="2"/>
    </row>
    <row r="121" spans="1:16" x14ac:dyDescent="0.25">
      <c r="A121" s="2"/>
      <c r="C121" s="9" t="s">
        <v>29</v>
      </c>
      <c r="D121" s="11">
        <v>64.48</v>
      </c>
      <c r="E121" s="11">
        <v>7.2</v>
      </c>
      <c r="F121" s="11">
        <v>1144</v>
      </c>
      <c r="G121" s="11">
        <v>1165</v>
      </c>
      <c r="H121" s="11">
        <v>1209</v>
      </c>
      <c r="I121" s="11">
        <v>1328</v>
      </c>
      <c r="J121" s="119">
        <f t="shared" si="2"/>
        <v>1211.5</v>
      </c>
      <c r="K121" s="120"/>
      <c r="M121" s="8">
        <v>4</v>
      </c>
      <c r="N121" s="117">
        <v>7.4</v>
      </c>
      <c r="O121" s="118"/>
      <c r="P121" s="2"/>
    </row>
    <row r="122" spans="1:16" x14ac:dyDescent="0.25">
      <c r="A122" s="2"/>
      <c r="C122" s="9" t="s">
        <v>31</v>
      </c>
      <c r="D122" s="11">
        <v>62.27</v>
      </c>
      <c r="E122" s="11">
        <v>8.1999999999999993</v>
      </c>
      <c r="F122" s="11">
        <v>477</v>
      </c>
      <c r="G122" s="11">
        <v>502</v>
      </c>
      <c r="H122" s="11">
        <v>491</v>
      </c>
      <c r="I122" s="11">
        <v>629</v>
      </c>
      <c r="J122" s="119">
        <f t="shared" si="2"/>
        <v>524.75</v>
      </c>
      <c r="K122" s="120"/>
      <c r="M122" s="8">
        <v>5</v>
      </c>
      <c r="N122" s="117">
        <v>8.9</v>
      </c>
      <c r="O122" s="118"/>
      <c r="P122" s="2"/>
    </row>
    <row r="123" spans="1:16" x14ac:dyDescent="0.25">
      <c r="A123" s="2"/>
      <c r="C123" s="9" t="s">
        <v>33</v>
      </c>
      <c r="D123" s="11"/>
      <c r="E123" s="11"/>
      <c r="F123" s="11">
        <v>291</v>
      </c>
      <c r="G123" s="63">
        <v>307</v>
      </c>
      <c r="H123" s="63">
        <v>318</v>
      </c>
      <c r="I123" s="63">
        <v>339</v>
      </c>
      <c r="J123" s="119">
        <f t="shared" si="2"/>
        <v>313.75</v>
      </c>
      <c r="K123" s="120"/>
      <c r="M123" s="13">
        <v>6</v>
      </c>
      <c r="N123" s="121">
        <v>8.6</v>
      </c>
      <c r="O123" s="122"/>
      <c r="P123" s="2"/>
    </row>
    <row r="124" spans="1:16" ht="15.75" thickBot="1" x14ac:dyDescent="0.3">
      <c r="A124" s="2"/>
      <c r="C124" s="9" t="s">
        <v>35</v>
      </c>
      <c r="D124" s="11"/>
      <c r="E124" s="11"/>
      <c r="F124" s="11">
        <v>190</v>
      </c>
      <c r="G124" s="63">
        <v>222</v>
      </c>
      <c r="H124" s="63">
        <v>229</v>
      </c>
      <c r="I124" s="63">
        <v>220</v>
      </c>
      <c r="J124" s="119">
        <f t="shared" si="2"/>
        <v>215.25</v>
      </c>
      <c r="K124" s="120"/>
      <c r="N124" s="68" t="s">
        <v>36</v>
      </c>
      <c r="O124" s="69" t="s">
        <v>37</v>
      </c>
      <c r="P124" s="2"/>
    </row>
    <row r="125" spans="1:16" ht="15.75" thickBot="1" x14ac:dyDescent="0.3">
      <c r="A125" s="2"/>
      <c r="C125" s="14" t="s">
        <v>39</v>
      </c>
      <c r="D125" s="15">
        <v>62.41</v>
      </c>
      <c r="E125" s="15">
        <v>7</v>
      </c>
      <c r="F125" s="15">
        <v>201</v>
      </c>
      <c r="G125" s="15">
        <v>213</v>
      </c>
      <c r="H125" s="15">
        <v>217</v>
      </c>
      <c r="I125" s="15">
        <v>227</v>
      </c>
      <c r="J125" s="123">
        <f t="shared" si="2"/>
        <v>214.5</v>
      </c>
      <c r="K125" s="124"/>
      <c r="M125" s="67" t="s">
        <v>40</v>
      </c>
      <c r="N125" s="65">
        <v>3.36</v>
      </c>
      <c r="O125" s="66">
        <v>5.21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18</v>
      </c>
      <c r="D127" s="18" t="s">
        <v>19</v>
      </c>
      <c r="E127" s="18" t="s">
        <v>20</v>
      </c>
      <c r="F127" s="19" t="s">
        <v>41</v>
      </c>
      <c r="G127" s="20"/>
      <c r="H127" s="17" t="s">
        <v>18</v>
      </c>
      <c r="I127" s="111" t="s">
        <v>42</v>
      </c>
      <c r="J127" s="111"/>
      <c r="K127" s="113"/>
      <c r="M127" s="131" t="s">
        <v>43</v>
      </c>
      <c r="N127" s="132"/>
      <c r="O127" s="115"/>
      <c r="P127" s="2"/>
    </row>
    <row r="128" spans="1:16" x14ac:dyDescent="0.25">
      <c r="A128" s="2"/>
      <c r="C128" s="21" t="s">
        <v>44</v>
      </c>
      <c r="D128" s="11">
        <v>6.07</v>
      </c>
      <c r="E128" s="11">
        <v>9.9</v>
      </c>
      <c r="F128" s="22">
        <v>1229</v>
      </c>
      <c r="G128" s="16"/>
      <c r="H128" s="23" t="s">
        <v>1</v>
      </c>
      <c r="I128" s="135">
        <v>5.27</v>
      </c>
      <c r="J128" s="135"/>
      <c r="K128" s="136"/>
      <c r="M128" s="24" t="s">
        <v>20</v>
      </c>
      <c r="N128" s="25" t="s">
        <v>45</v>
      </c>
      <c r="O128" s="26" t="s">
        <v>46</v>
      </c>
      <c r="P128" s="2"/>
    </row>
    <row r="129" spans="1:16" ht="15.75" thickBot="1" x14ac:dyDescent="0.3">
      <c r="A129" s="2"/>
      <c r="C129" s="21" t="s">
        <v>47</v>
      </c>
      <c r="D129" s="11">
        <v>67.88</v>
      </c>
      <c r="E129" s="11"/>
      <c r="F129" s="22">
        <v>200</v>
      </c>
      <c r="G129" s="16"/>
      <c r="H129" s="27" t="s">
        <v>2</v>
      </c>
      <c r="I129" s="137">
        <v>5.04</v>
      </c>
      <c r="J129" s="137"/>
      <c r="K129" s="138"/>
      <c r="M129" s="65">
        <v>6.9</v>
      </c>
      <c r="N129" s="28">
        <v>149</v>
      </c>
      <c r="O129" s="66">
        <v>0.04</v>
      </c>
      <c r="P129" s="2"/>
    </row>
    <row r="130" spans="1:16" ht="15" customHeight="1" thickBot="1" x14ac:dyDescent="0.3">
      <c r="A130" s="2"/>
      <c r="C130" s="21" t="s">
        <v>48</v>
      </c>
      <c r="D130" s="11">
        <v>69.44</v>
      </c>
      <c r="E130" s="11"/>
      <c r="F130" s="22">
        <v>212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49</v>
      </c>
      <c r="D131" s="11"/>
      <c r="E131" s="11"/>
      <c r="F131" s="22"/>
      <c r="G131" s="16"/>
      <c r="H131" s="109" t="s">
        <v>50</v>
      </c>
      <c r="I131" s="111"/>
      <c r="J131" s="111"/>
      <c r="K131" s="113"/>
      <c r="M131" s="6" t="s">
        <v>51</v>
      </c>
      <c r="N131" s="29" t="s">
        <v>20</v>
      </c>
      <c r="O131" s="30" t="s">
        <v>52</v>
      </c>
      <c r="P131" s="2"/>
    </row>
    <row r="132" spans="1:16" x14ac:dyDescent="0.25">
      <c r="A132" s="2"/>
      <c r="C132" s="21" t="s">
        <v>53</v>
      </c>
      <c r="D132" s="11">
        <v>71.36</v>
      </c>
      <c r="E132" s="11"/>
      <c r="F132" s="22">
        <v>193</v>
      </c>
      <c r="G132" s="16"/>
      <c r="H132" s="31" t="s">
        <v>54</v>
      </c>
      <c r="I132" s="7" t="s">
        <v>55</v>
      </c>
      <c r="J132" s="7" t="s">
        <v>56</v>
      </c>
      <c r="K132" s="32" t="s">
        <v>57</v>
      </c>
      <c r="M132" s="8">
        <v>1</v>
      </c>
      <c r="N132" s="33">
        <v>5.7</v>
      </c>
      <c r="O132" s="34">
        <v>100</v>
      </c>
      <c r="P132" s="2"/>
    </row>
    <row r="133" spans="1:16" x14ac:dyDescent="0.25">
      <c r="A133" s="2"/>
      <c r="C133" s="21" t="s">
        <v>58</v>
      </c>
      <c r="D133" s="11">
        <v>77.03</v>
      </c>
      <c r="E133" s="11"/>
      <c r="F133" s="22">
        <v>1711</v>
      </c>
      <c r="G133" s="16"/>
      <c r="H133" s="125">
        <v>9</v>
      </c>
      <c r="I133" s="127">
        <v>509</v>
      </c>
      <c r="J133" s="127">
        <v>266</v>
      </c>
      <c r="K133" s="129">
        <f>((I133-J133)/I133)</f>
        <v>0.47740667976424361</v>
      </c>
      <c r="M133" s="13">
        <v>2</v>
      </c>
      <c r="N133" s="35">
        <v>5.4</v>
      </c>
      <c r="O133" s="36">
        <v>100</v>
      </c>
      <c r="P133" s="2"/>
    </row>
    <row r="134" spans="1:16" x14ac:dyDescent="0.25">
      <c r="A134" s="2"/>
      <c r="C134" s="21" t="s">
        <v>59</v>
      </c>
      <c r="D134" s="11">
        <v>77.14</v>
      </c>
      <c r="E134" s="11">
        <v>6.6</v>
      </c>
      <c r="F134" s="22">
        <v>501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60</v>
      </c>
      <c r="D135" s="11"/>
      <c r="E135" s="11"/>
      <c r="F135" s="22">
        <v>488</v>
      </c>
      <c r="G135" s="16"/>
      <c r="H135" s="125"/>
      <c r="I135" s="127"/>
      <c r="J135" s="127"/>
      <c r="K135" s="129" t="e">
        <f>((I135-J135)/I135)</f>
        <v>#DIV/0!</v>
      </c>
      <c r="M135" s="131" t="s">
        <v>61</v>
      </c>
      <c r="N135" s="132"/>
      <c r="O135" s="115"/>
      <c r="P135" s="2"/>
    </row>
    <row r="136" spans="1:16" ht="15.75" thickBot="1" x14ac:dyDescent="0.3">
      <c r="A136" s="2"/>
      <c r="C136" s="21" t="s">
        <v>62</v>
      </c>
      <c r="D136" s="11">
        <v>78.959999999999994</v>
      </c>
      <c r="E136" s="11">
        <v>6.2</v>
      </c>
      <c r="F136" s="22">
        <v>927</v>
      </c>
      <c r="G136" s="16"/>
      <c r="H136" s="126"/>
      <c r="I136" s="128"/>
      <c r="J136" s="128"/>
      <c r="K136" s="130"/>
      <c r="M136" s="133" t="s">
        <v>63</v>
      </c>
      <c r="N136" s="134"/>
      <c r="O136" s="37">
        <f>(J121-J122)/J121</f>
        <v>0.56685926537350395</v>
      </c>
      <c r="P136" s="2"/>
    </row>
    <row r="137" spans="1:16" ht="15.75" thickBot="1" x14ac:dyDescent="0.3">
      <c r="A137" s="2"/>
      <c r="C137" s="38" t="s">
        <v>64</v>
      </c>
      <c r="D137" s="15"/>
      <c r="E137" s="15"/>
      <c r="F137" s="39">
        <v>905</v>
      </c>
      <c r="G137" s="16"/>
      <c r="M137" s="133" t="s">
        <v>65</v>
      </c>
      <c r="N137" s="134"/>
      <c r="O137" s="37">
        <f>(J122-J123)/J122</f>
        <v>0.40209623630300145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31" t="s">
        <v>66</v>
      </c>
      <c r="I138" s="132"/>
      <c r="J138" s="132"/>
      <c r="K138" s="115"/>
      <c r="M138" s="133" t="s">
        <v>67</v>
      </c>
      <c r="N138" s="134"/>
      <c r="O138" s="37">
        <f>(J123-J124)/J123</f>
        <v>0.3139442231075697</v>
      </c>
      <c r="P138" s="2"/>
    </row>
    <row r="139" spans="1:16" ht="15.75" customHeight="1" x14ac:dyDescent="0.25">
      <c r="A139" s="2"/>
      <c r="B139" s="41"/>
      <c r="C139" s="42" t="s">
        <v>18</v>
      </c>
      <c r="D139" s="43" t="s">
        <v>19</v>
      </c>
      <c r="E139" s="43" t="s">
        <v>14</v>
      </c>
      <c r="F139" s="19" t="s">
        <v>13</v>
      </c>
      <c r="G139" s="44" t="s">
        <v>20</v>
      </c>
      <c r="H139" s="24" t="s">
        <v>18</v>
      </c>
      <c r="I139" s="25" t="s">
        <v>68</v>
      </c>
      <c r="J139" s="25" t="s">
        <v>69</v>
      </c>
      <c r="K139" s="26" t="s">
        <v>70</v>
      </c>
      <c r="M139" s="133" t="s">
        <v>71</v>
      </c>
      <c r="N139" s="134"/>
      <c r="O139" s="37">
        <f>(J124-J125)/J124</f>
        <v>3.4843205574912892E-3</v>
      </c>
      <c r="P139" s="2"/>
    </row>
    <row r="140" spans="1:16" x14ac:dyDescent="0.25">
      <c r="A140" s="2"/>
      <c r="B140" s="41"/>
      <c r="C140" s="45" t="s">
        <v>72</v>
      </c>
      <c r="D140" s="33">
        <v>90.97</v>
      </c>
      <c r="E140" s="33"/>
      <c r="F140" s="34"/>
      <c r="G140" s="46"/>
      <c r="H140" s="47" t="s">
        <v>1</v>
      </c>
      <c r="I140" s="33">
        <v>691</v>
      </c>
      <c r="J140" s="33">
        <v>611</v>
      </c>
      <c r="K140" s="34">
        <v>80</v>
      </c>
      <c r="M140" s="142" t="s">
        <v>73</v>
      </c>
      <c r="N140" s="143"/>
      <c r="O140" s="70">
        <f>(J122-J125)/J122</f>
        <v>0.59123392091472127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73.349999999999994</v>
      </c>
      <c r="E141" s="33">
        <v>68.95</v>
      </c>
      <c r="F141" s="34">
        <v>94.01</v>
      </c>
      <c r="G141" s="48">
        <v>5.9</v>
      </c>
      <c r="H141" s="65" t="s">
        <v>2</v>
      </c>
      <c r="I141" s="35">
        <v>245</v>
      </c>
      <c r="J141" s="35">
        <v>226</v>
      </c>
      <c r="K141" s="34">
        <v>19</v>
      </c>
      <c r="L141" s="49"/>
      <c r="M141" s="147" t="s">
        <v>75</v>
      </c>
      <c r="N141" s="148"/>
      <c r="O141" s="71">
        <f>(J121-J125)/J121</f>
        <v>0.82294676021461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79.75</v>
      </c>
      <c r="E142" s="33">
        <v>64.66</v>
      </c>
      <c r="F142" s="34">
        <v>81.09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75.349999999999994</v>
      </c>
      <c r="E143" s="33">
        <v>47.43</v>
      </c>
      <c r="F143" s="34">
        <v>62.95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56.07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91.03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90"/>
      <c r="C152" s="139" t="s">
        <v>97</v>
      </c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1"/>
      <c r="P152" s="2"/>
    </row>
    <row r="153" spans="1:16" ht="15" customHeight="1" x14ac:dyDescent="0.25">
      <c r="A153" s="2"/>
      <c r="C153" s="139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1"/>
      <c r="P153" s="2"/>
    </row>
    <row r="154" spans="1:16" ht="15" customHeight="1" x14ac:dyDescent="0.25">
      <c r="A154" s="2"/>
      <c r="C154" s="139" t="s">
        <v>98</v>
      </c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1"/>
      <c r="P154" s="2"/>
    </row>
    <row r="155" spans="1:16" ht="15" customHeight="1" x14ac:dyDescent="0.25">
      <c r="A155" s="2"/>
      <c r="C155" s="139" t="s">
        <v>99</v>
      </c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1"/>
      <c r="P155" s="2"/>
    </row>
    <row r="156" spans="1:16" ht="15" customHeight="1" x14ac:dyDescent="0.25">
      <c r="A156" s="2"/>
      <c r="C156" s="139" t="s">
        <v>100</v>
      </c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1"/>
      <c r="P156" s="2"/>
    </row>
    <row r="157" spans="1:16" ht="15" customHeight="1" x14ac:dyDescent="0.25">
      <c r="A157" s="2"/>
      <c r="C157" s="139" t="s">
        <v>101</v>
      </c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1"/>
      <c r="P157" s="2"/>
    </row>
    <row r="158" spans="1:16" ht="15" customHeight="1" x14ac:dyDescent="0.25">
      <c r="A158" s="2"/>
      <c r="C158" s="139" t="s">
        <v>102</v>
      </c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1"/>
      <c r="P158" s="2"/>
    </row>
    <row r="159" spans="1:16" x14ac:dyDescent="0.25">
      <c r="A159" s="2"/>
      <c r="C159" s="139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1"/>
      <c r="P159" s="2"/>
    </row>
    <row r="160" spans="1:16" x14ac:dyDescent="0.25">
      <c r="A160" s="2"/>
      <c r="C160" s="139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1"/>
      <c r="P160" s="2"/>
    </row>
    <row r="161" spans="1:16" x14ac:dyDescent="0.25">
      <c r="A161" s="2"/>
      <c r="C161" s="139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1"/>
      <c r="P161" s="2"/>
    </row>
    <row r="162" spans="1:16" x14ac:dyDescent="0.25">
      <c r="A162" s="2"/>
      <c r="C162" s="139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1"/>
      <c r="P162" s="2"/>
    </row>
    <row r="163" spans="1:16" x14ac:dyDescent="0.25">
      <c r="A163" s="2"/>
      <c r="C163" s="139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1"/>
      <c r="P163" s="2"/>
    </row>
    <row r="164" spans="1:16" x14ac:dyDescent="0.25">
      <c r="A164" s="2"/>
      <c r="C164" s="139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1"/>
      <c r="P164" s="2"/>
    </row>
    <row r="165" spans="1:16" x14ac:dyDescent="0.25">
      <c r="A165" s="2"/>
      <c r="C165" s="144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19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M29:N29"/>
    <mergeCell ref="M86:N86"/>
    <mergeCell ref="M141:N141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EBC4-703E-43E9-ADAE-9816B7399C98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103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9" t="s">
        <v>18</v>
      </c>
      <c r="D5" s="111" t="s">
        <v>19</v>
      </c>
      <c r="E5" s="111" t="s">
        <v>20</v>
      </c>
      <c r="F5" s="111" t="s">
        <v>21</v>
      </c>
      <c r="G5" s="111"/>
      <c r="H5" s="111"/>
      <c r="I5" s="111"/>
      <c r="J5" s="111"/>
      <c r="K5" s="113"/>
      <c r="M5" s="6" t="s">
        <v>22</v>
      </c>
      <c r="N5" s="114" t="s">
        <v>20</v>
      </c>
      <c r="O5" s="115"/>
      <c r="P5" s="2"/>
    </row>
    <row r="6" spans="1:19" x14ac:dyDescent="0.25">
      <c r="A6" s="2"/>
      <c r="C6" s="110"/>
      <c r="D6" s="112"/>
      <c r="E6" s="112"/>
      <c r="F6" s="7" t="s">
        <v>23</v>
      </c>
      <c r="G6" s="7" t="s">
        <v>24</v>
      </c>
      <c r="H6" s="7" t="s">
        <v>25</v>
      </c>
      <c r="I6" s="7" t="s">
        <v>26</v>
      </c>
      <c r="J6" s="112" t="s">
        <v>6</v>
      </c>
      <c r="K6" s="116"/>
      <c r="M6" s="8">
        <v>1</v>
      </c>
      <c r="N6" s="117"/>
      <c r="O6" s="118"/>
      <c r="P6" s="2"/>
      <c r="R6" s="56" t="s">
        <v>0</v>
      </c>
      <c r="S6" s="56">
        <f>AVERAGE(J9,J66,J121)</f>
        <v>1323.9166666666667</v>
      </c>
    </row>
    <row r="7" spans="1:19" x14ac:dyDescent="0.25">
      <c r="A7" s="2"/>
      <c r="C7" s="9" t="s">
        <v>27</v>
      </c>
      <c r="D7" s="10"/>
      <c r="E7" s="10"/>
      <c r="F7" s="11">
        <v>1015</v>
      </c>
      <c r="G7" s="12"/>
      <c r="H7" s="12"/>
      <c r="I7" s="12"/>
      <c r="J7" s="119">
        <f>AVERAGE(F7:I7)</f>
        <v>1015</v>
      </c>
      <c r="K7" s="120"/>
      <c r="M7" s="8">
        <v>2</v>
      </c>
      <c r="N7" s="117">
        <v>9</v>
      </c>
      <c r="O7" s="118"/>
      <c r="P7" s="2"/>
      <c r="R7" s="56" t="s">
        <v>1</v>
      </c>
      <c r="S7" s="72">
        <f>AVERAGE(J10,J67,J122)</f>
        <v>637.75</v>
      </c>
    </row>
    <row r="8" spans="1:19" x14ac:dyDescent="0.25">
      <c r="A8" s="2"/>
      <c r="C8" s="9" t="s">
        <v>28</v>
      </c>
      <c r="D8" s="10"/>
      <c r="E8" s="10"/>
      <c r="F8" s="11">
        <v>560</v>
      </c>
      <c r="G8" s="12">
        <v>615</v>
      </c>
      <c r="H8" s="12"/>
      <c r="I8" s="12"/>
      <c r="J8" s="119">
        <f t="shared" ref="J8:J13" si="0">AVERAGE(F8:I8)</f>
        <v>587.5</v>
      </c>
      <c r="K8" s="120"/>
      <c r="M8" s="8">
        <v>3</v>
      </c>
      <c r="N8" s="117">
        <v>8.5</v>
      </c>
      <c r="O8" s="118"/>
      <c r="P8" s="2"/>
      <c r="R8" s="56" t="s">
        <v>2</v>
      </c>
      <c r="S8" s="73">
        <f>AVERAGE(J13,J70,J125)</f>
        <v>263.75</v>
      </c>
    </row>
    <row r="9" spans="1:19" x14ac:dyDescent="0.25">
      <c r="A9" s="2"/>
      <c r="C9" s="9" t="s">
        <v>29</v>
      </c>
      <c r="D9" s="11">
        <v>64.72</v>
      </c>
      <c r="E9" s="11">
        <v>8</v>
      </c>
      <c r="F9" s="11">
        <v>1488</v>
      </c>
      <c r="G9" s="11">
        <v>1424</v>
      </c>
      <c r="H9" s="11">
        <v>1490</v>
      </c>
      <c r="I9" s="11">
        <v>1467</v>
      </c>
      <c r="J9" s="119">
        <f t="shared" si="0"/>
        <v>1467.25</v>
      </c>
      <c r="K9" s="120"/>
      <c r="M9" s="8">
        <v>4</v>
      </c>
      <c r="N9" s="117">
        <v>7.4</v>
      </c>
      <c r="O9" s="118"/>
      <c r="P9" s="2"/>
      <c r="R9" s="74" t="s">
        <v>552</v>
      </c>
      <c r="S9" s="76">
        <f>S6-S7</f>
        <v>686.16666666666674</v>
      </c>
    </row>
    <row r="10" spans="1:19" x14ac:dyDescent="0.25">
      <c r="A10" s="2"/>
      <c r="C10" s="9" t="s">
        <v>31</v>
      </c>
      <c r="D10" s="11">
        <v>59.71</v>
      </c>
      <c r="E10" s="11">
        <v>7.7</v>
      </c>
      <c r="F10" s="11">
        <v>667</v>
      </c>
      <c r="G10" s="11">
        <v>620</v>
      </c>
      <c r="H10" s="11">
        <v>590</v>
      </c>
      <c r="I10" s="11">
        <v>701</v>
      </c>
      <c r="J10" s="119">
        <f t="shared" si="0"/>
        <v>644.5</v>
      </c>
      <c r="K10" s="120"/>
      <c r="M10" s="8">
        <v>5</v>
      </c>
      <c r="N10" s="117">
        <v>9.6999999999999993</v>
      </c>
      <c r="O10" s="118"/>
      <c r="P10" s="2"/>
      <c r="R10" s="74" t="s">
        <v>32</v>
      </c>
      <c r="S10" s="76">
        <f>S7-S8</f>
        <v>374</v>
      </c>
    </row>
    <row r="11" spans="1:19" ht="15.75" thickBot="1" x14ac:dyDescent="0.3">
      <c r="A11" s="2"/>
      <c r="C11" s="9" t="s">
        <v>33</v>
      </c>
      <c r="D11" s="11"/>
      <c r="E11" s="11"/>
      <c r="F11" s="11">
        <v>353</v>
      </c>
      <c r="G11" s="63">
        <v>328</v>
      </c>
      <c r="H11" s="63">
        <v>312</v>
      </c>
      <c r="I11" s="63">
        <v>340</v>
      </c>
      <c r="J11" s="119">
        <f t="shared" si="0"/>
        <v>333.25</v>
      </c>
      <c r="K11" s="120"/>
      <c r="M11" s="13">
        <v>6</v>
      </c>
      <c r="N11" s="121">
        <v>9</v>
      </c>
      <c r="O11" s="122"/>
      <c r="P11" s="2"/>
      <c r="R11" s="74" t="s">
        <v>30</v>
      </c>
      <c r="S11" s="75">
        <f>S6-S8</f>
        <v>1060.1666666666667</v>
      </c>
    </row>
    <row r="12" spans="1:19" ht="15.75" thickBot="1" x14ac:dyDescent="0.3">
      <c r="A12" s="2"/>
      <c r="C12" s="9" t="s">
        <v>35</v>
      </c>
      <c r="D12" s="11"/>
      <c r="E12" s="11"/>
      <c r="F12" s="11">
        <v>202</v>
      </c>
      <c r="G12" s="63">
        <v>199</v>
      </c>
      <c r="H12" s="63">
        <v>201</v>
      </c>
      <c r="I12" s="63">
        <v>198</v>
      </c>
      <c r="J12" s="119">
        <f t="shared" si="0"/>
        <v>200</v>
      </c>
      <c r="K12" s="120"/>
      <c r="N12" s="68" t="s">
        <v>36</v>
      </c>
      <c r="O12" s="69" t="s">
        <v>37</v>
      </c>
      <c r="P12" s="2"/>
      <c r="R12" s="77" t="s">
        <v>553</v>
      </c>
      <c r="S12" s="94">
        <f>S9/S6</f>
        <v>0.51828539057090706</v>
      </c>
    </row>
    <row r="13" spans="1:19" ht="15.75" thickBot="1" x14ac:dyDescent="0.3">
      <c r="A13" s="2"/>
      <c r="C13" s="14" t="s">
        <v>39</v>
      </c>
      <c r="D13" s="15">
        <v>61.43</v>
      </c>
      <c r="E13" s="15">
        <v>7.7</v>
      </c>
      <c r="F13" s="15">
        <v>210</v>
      </c>
      <c r="G13" s="15">
        <v>206</v>
      </c>
      <c r="H13" s="15">
        <v>208</v>
      </c>
      <c r="I13" s="15">
        <v>203</v>
      </c>
      <c r="J13" s="123">
        <f t="shared" si="0"/>
        <v>206.75</v>
      </c>
      <c r="K13" s="124"/>
      <c r="M13" s="67" t="s">
        <v>40</v>
      </c>
      <c r="N13" s="65">
        <v>3.2</v>
      </c>
      <c r="O13" s="66">
        <v>5.33</v>
      </c>
      <c r="P13" s="2"/>
      <c r="R13" s="77" t="s">
        <v>38</v>
      </c>
      <c r="S13" s="78">
        <f>S10/S7</f>
        <v>0.58643669149353195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34</v>
      </c>
      <c r="S14" s="94">
        <f>S11/S6</f>
        <v>0.80078051236860326</v>
      </c>
    </row>
    <row r="15" spans="1:19" ht="15" customHeight="1" x14ac:dyDescent="0.25">
      <c r="A15" s="2"/>
      <c r="C15" s="17" t="s">
        <v>18</v>
      </c>
      <c r="D15" s="18" t="s">
        <v>19</v>
      </c>
      <c r="E15" s="18" t="s">
        <v>20</v>
      </c>
      <c r="F15" s="19" t="s">
        <v>41</v>
      </c>
      <c r="G15" s="20"/>
      <c r="H15" s="17" t="s">
        <v>18</v>
      </c>
      <c r="I15" s="111" t="s">
        <v>42</v>
      </c>
      <c r="J15" s="111"/>
      <c r="K15" s="113"/>
      <c r="M15" s="131" t="s">
        <v>43</v>
      </c>
      <c r="N15" s="132"/>
      <c r="O15" s="115"/>
      <c r="P15" s="2"/>
    </row>
    <row r="16" spans="1:19" x14ac:dyDescent="0.25">
      <c r="A16" s="2"/>
      <c r="C16" s="21" t="s">
        <v>44</v>
      </c>
      <c r="D16" s="11">
        <v>15.91</v>
      </c>
      <c r="E16" s="11">
        <v>10.5</v>
      </c>
      <c r="F16" s="22">
        <v>1185</v>
      </c>
      <c r="G16" s="16"/>
      <c r="H16" s="23" t="s">
        <v>1</v>
      </c>
      <c r="I16" s="135">
        <v>5.94</v>
      </c>
      <c r="J16" s="135"/>
      <c r="K16" s="136"/>
      <c r="M16" s="24" t="s">
        <v>20</v>
      </c>
      <c r="N16" s="25" t="s">
        <v>45</v>
      </c>
      <c r="O16" s="26" t="s">
        <v>46</v>
      </c>
      <c r="P16" s="2"/>
    </row>
    <row r="17" spans="1:16" ht="15.75" thickBot="1" x14ac:dyDescent="0.3">
      <c r="A17" s="2"/>
      <c r="C17" s="21" t="s">
        <v>47</v>
      </c>
      <c r="D17" s="11">
        <v>66.28</v>
      </c>
      <c r="E17" s="11"/>
      <c r="F17" s="22">
        <v>219</v>
      </c>
      <c r="G17" s="16"/>
      <c r="H17" s="27" t="s">
        <v>2</v>
      </c>
      <c r="I17" s="137">
        <v>5.5</v>
      </c>
      <c r="J17" s="137"/>
      <c r="K17" s="138"/>
      <c r="M17" s="65">
        <v>6.8</v>
      </c>
      <c r="N17" s="28">
        <v>134</v>
      </c>
      <c r="O17" s="66">
        <v>0.05</v>
      </c>
      <c r="P17" s="2"/>
    </row>
    <row r="18" spans="1:16" ht="15.75" thickBot="1" x14ac:dyDescent="0.3">
      <c r="A18" s="2"/>
      <c r="C18" s="21" t="s">
        <v>48</v>
      </c>
      <c r="D18" s="11">
        <v>68.52</v>
      </c>
      <c r="E18" s="11"/>
      <c r="F18" s="22">
        <v>217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49</v>
      </c>
      <c r="D19" s="11"/>
      <c r="E19" s="11"/>
      <c r="F19" s="22"/>
      <c r="G19" s="16"/>
      <c r="H19" s="109" t="s">
        <v>50</v>
      </c>
      <c r="I19" s="111"/>
      <c r="J19" s="111"/>
      <c r="K19" s="113"/>
      <c r="M19" s="6" t="s">
        <v>51</v>
      </c>
      <c r="N19" s="29" t="s">
        <v>20</v>
      </c>
      <c r="O19" s="30" t="s">
        <v>52</v>
      </c>
      <c r="P19" s="2"/>
    </row>
    <row r="20" spans="1:16" x14ac:dyDescent="0.25">
      <c r="A20" s="2"/>
      <c r="C20" s="21" t="s">
        <v>53</v>
      </c>
      <c r="D20" s="11">
        <v>68.459999999999994</v>
      </c>
      <c r="E20" s="11"/>
      <c r="F20" s="22">
        <v>212</v>
      </c>
      <c r="G20" s="16"/>
      <c r="H20" s="31" t="s">
        <v>54</v>
      </c>
      <c r="I20" s="7" t="s">
        <v>55</v>
      </c>
      <c r="J20" s="7" t="s">
        <v>56</v>
      </c>
      <c r="K20" s="32" t="s">
        <v>57</v>
      </c>
      <c r="M20" s="8">
        <v>1</v>
      </c>
      <c r="N20" s="33">
        <v>5.5</v>
      </c>
      <c r="O20" s="34">
        <v>100</v>
      </c>
      <c r="P20" s="2"/>
    </row>
    <row r="21" spans="1:16" ht="15.75" thickBot="1" x14ac:dyDescent="0.3">
      <c r="A21" s="2"/>
      <c r="C21" s="21" t="s">
        <v>58</v>
      </c>
      <c r="D21" s="11">
        <v>75.8</v>
      </c>
      <c r="E21" s="11"/>
      <c r="F21" s="22">
        <v>1798</v>
      </c>
      <c r="G21" s="16"/>
      <c r="H21" s="125"/>
      <c r="I21" s="127"/>
      <c r="J21" s="127"/>
      <c r="K21" s="129" t="e">
        <f>((I21-J21)/I21)</f>
        <v>#DIV/0!</v>
      </c>
      <c r="M21" s="13">
        <v>2</v>
      </c>
      <c r="N21" s="35">
        <v>5.6</v>
      </c>
      <c r="O21" s="36">
        <v>100</v>
      </c>
      <c r="P21" s="2"/>
    </row>
    <row r="22" spans="1:16" ht="15.75" customHeight="1" thickBot="1" x14ac:dyDescent="0.3">
      <c r="A22" s="2"/>
      <c r="C22" s="21" t="s">
        <v>59</v>
      </c>
      <c r="D22" s="11">
        <v>76.2</v>
      </c>
      <c r="E22" s="11">
        <v>6.7</v>
      </c>
      <c r="F22" s="22">
        <v>512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60</v>
      </c>
      <c r="D23" s="11"/>
      <c r="E23" s="11"/>
      <c r="F23" s="22">
        <v>497</v>
      </c>
      <c r="G23" s="16"/>
      <c r="H23" s="125">
        <v>7</v>
      </c>
      <c r="I23" s="127">
        <v>405</v>
      </c>
      <c r="J23" s="127">
        <v>207</v>
      </c>
      <c r="K23" s="129">
        <f>((I23-J23)/I23)</f>
        <v>0.48888888888888887</v>
      </c>
      <c r="M23" s="131" t="s">
        <v>61</v>
      </c>
      <c r="N23" s="132"/>
      <c r="O23" s="115"/>
      <c r="P23" s="2"/>
    </row>
    <row r="24" spans="1:16" ht="15.75" thickBot="1" x14ac:dyDescent="0.3">
      <c r="A24" s="2"/>
      <c r="C24" s="21" t="s">
        <v>62</v>
      </c>
      <c r="D24" s="11">
        <v>76.959999999999994</v>
      </c>
      <c r="E24" s="11">
        <v>6.4</v>
      </c>
      <c r="F24" s="22">
        <v>940</v>
      </c>
      <c r="G24" s="16"/>
      <c r="H24" s="126"/>
      <c r="I24" s="128"/>
      <c r="J24" s="128"/>
      <c r="K24" s="130"/>
      <c r="M24" s="133" t="s">
        <v>63</v>
      </c>
      <c r="N24" s="134"/>
      <c r="O24" s="37">
        <f>(J9-J10)/J9</f>
        <v>0.56074288635201908</v>
      </c>
      <c r="P24" s="2"/>
    </row>
    <row r="25" spans="1:16" ht="15.75" thickBot="1" x14ac:dyDescent="0.3">
      <c r="A25" s="2"/>
      <c r="C25" s="38" t="s">
        <v>64</v>
      </c>
      <c r="D25" s="15"/>
      <c r="E25" s="15"/>
      <c r="F25" s="39">
        <v>919</v>
      </c>
      <c r="G25" s="16"/>
      <c r="M25" s="133" t="s">
        <v>65</v>
      </c>
      <c r="N25" s="134"/>
      <c r="O25" s="37">
        <f>(J10-J11)/J10</f>
        <v>0.48293250581846392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31" t="s">
        <v>66</v>
      </c>
      <c r="I26" s="132"/>
      <c r="J26" s="132"/>
      <c r="K26" s="115"/>
      <c r="M26" s="133" t="s">
        <v>67</v>
      </c>
      <c r="N26" s="134"/>
      <c r="O26" s="37">
        <f>(J11-J12)/J11</f>
        <v>0.39984996249062266</v>
      </c>
      <c r="P26" s="2"/>
    </row>
    <row r="27" spans="1:16" ht="15.75" customHeight="1" x14ac:dyDescent="0.25">
      <c r="A27" s="2"/>
      <c r="B27" s="41"/>
      <c r="C27" s="42" t="s">
        <v>18</v>
      </c>
      <c r="D27" s="43" t="s">
        <v>19</v>
      </c>
      <c r="E27" s="43" t="s">
        <v>14</v>
      </c>
      <c r="F27" s="19" t="s">
        <v>13</v>
      </c>
      <c r="G27" s="44" t="s">
        <v>20</v>
      </c>
      <c r="H27" s="24" t="s">
        <v>18</v>
      </c>
      <c r="I27" s="25" t="s">
        <v>68</v>
      </c>
      <c r="J27" s="25" t="s">
        <v>69</v>
      </c>
      <c r="K27" s="26" t="s">
        <v>70</v>
      </c>
      <c r="M27" s="133" t="s">
        <v>71</v>
      </c>
      <c r="N27" s="134"/>
      <c r="O27" s="37">
        <f>(J12-J13)/J12</f>
        <v>-3.3750000000000002E-2</v>
      </c>
      <c r="P27" s="2"/>
    </row>
    <row r="28" spans="1:16" ht="15" customHeight="1" x14ac:dyDescent="0.25">
      <c r="A28" s="2"/>
      <c r="B28" s="41"/>
      <c r="C28" s="45" t="s">
        <v>72</v>
      </c>
      <c r="D28" s="33">
        <v>91.35</v>
      </c>
      <c r="E28" s="33"/>
      <c r="F28" s="34"/>
      <c r="G28" s="46"/>
      <c r="H28" s="47" t="s">
        <v>104</v>
      </c>
      <c r="I28" s="33">
        <v>292</v>
      </c>
      <c r="J28" s="33">
        <v>241</v>
      </c>
      <c r="K28" s="34">
        <f>I28-J28</f>
        <v>51</v>
      </c>
      <c r="M28" s="142" t="s">
        <v>73</v>
      </c>
      <c r="N28" s="143"/>
      <c r="O28" s="70">
        <f>(J10-J13)/J10</f>
        <v>0.67920868890612873</v>
      </c>
      <c r="P28" s="2"/>
    </row>
    <row r="29" spans="1:16" ht="15.75" thickBot="1" x14ac:dyDescent="0.3">
      <c r="A29" s="2"/>
      <c r="B29" s="41"/>
      <c r="C29" s="45" t="s">
        <v>74</v>
      </c>
      <c r="D29" s="33">
        <v>72.7</v>
      </c>
      <c r="E29" s="33">
        <v>68.45</v>
      </c>
      <c r="F29" s="34">
        <v>94.15</v>
      </c>
      <c r="G29" s="48">
        <v>5.6</v>
      </c>
      <c r="H29" s="65" t="s">
        <v>2</v>
      </c>
      <c r="I29" s="35"/>
      <c r="J29" s="35"/>
      <c r="K29" s="36">
        <f>I29-J29</f>
        <v>0</v>
      </c>
      <c r="L29" s="49"/>
      <c r="M29" s="147" t="s">
        <v>75</v>
      </c>
      <c r="N29" s="148"/>
      <c r="O29" s="71">
        <f>(J9-J13)/J9</f>
        <v>0.85909013460555461</v>
      </c>
      <c r="P29" s="2"/>
    </row>
    <row r="30" spans="1:16" ht="15" customHeight="1" x14ac:dyDescent="0.25">
      <c r="A30" s="2"/>
      <c r="B30" s="41"/>
      <c r="C30" s="45" t="s">
        <v>76</v>
      </c>
      <c r="D30" s="33">
        <v>79.900000000000006</v>
      </c>
      <c r="E30" s="33">
        <v>64.7</v>
      </c>
      <c r="F30" s="34">
        <v>80.98</v>
      </c>
      <c r="P30" s="2"/>
    </row>
    <row r="31" spans="1:16" ht="15" customHeight="1" x14ac:dyDescent="0.25">
      <c r="A31" s="2"/>
      <c r="B31" s="41"/>
      <c r="C31" s="45" t="s">
        <v>77</v>
      </c>
      <c r="D31" s="33">
        <v>76.150000000000006</v>
      </c>
      <c r="E31" s="33">
        <v>47.84</v>
      </c>
      <c r="F31" s="34">
        <v>62.82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52.9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91.4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90"/>
      <c r="C40" s="139" t="s">
        <v>105</v>
      </c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1"/>
      <c r="P40" s="2"/>
    </row>
    <row r="41" spans="1:16" x14ac:dyDescent="0.25">
      <c r="A41" s="2"/>
      <c r="C41" s="139" t="s">
        <v>106</v>
      </c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1"/>
      <c r="P41" s="2"/>
    </row>
    <row r="42" spans="1:16" x14ac:dyDescent="0.25">
      <c r="A42" s="2"/>
      <c r="C42" s="139" t="s">
        <v>107</v>
      </c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1"/>
      <c r="P42" s="2"/>
    </row>
    <row r="43" spans="1:16" x14ac:dyDescent="0.25">
      <c r="A43" s="2"/>
      <c r="C43" s="139" t="s">
        <v>108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1"/>
      <c r="P43" s="2"/>
    </row>
    <row r="44" spans="1:16" x14ac:dyDescent="0.25">
      <c r="A44" s="2"/>
      <c r="C44" s="139" t="s">
        <v>109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1"/>
      <c r="P44" s="2"/>
    </row>
    <row r="45" spans="1:16" x14ac:dyDescent="0.25">
      <c r="A45" s="2"/>
      <c r="C45" s="139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1"/>
      <c r="P45" s="2"/>
    </row>
    <row r="46" spans="1:16" x14ac:dyDescent="0.25">
      <c r="A46" s="2"/>
      <c r="C46" s="139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1"/>
      <c r="P46" s="2"/>
    </row>
    <row r="47" spans="1:16" x14ac:dyDescent="0.25">
      <c r="A47" s="2"/>
      <c r="C47" s="139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1"/>
      <c r="P47" s="2"/>
    </row>
    <row r="48" spans="1:16" x14ac:dyDescent="0.25">
      <c r="A48" s="2"/>
      <c r="C48" s="139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1"/>
      <c r="P48" s="2"/>
    </row>
    <row r="49" spans="1:16" x14ac:dyDescent="0.25">
      <c r="A49" s="2"/>
      <c r="C49" s="139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1"/>
      <c r="P49" s="2"/>
    </row>
    <row r="50" spans="1:16" ht="15" customHeight="1" x14ac:dyDescent="0.25">
      <c r="A50" s="2"/>
      <c r="C50" s="139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1"/>
      <c r="P50" s="2"/>
    </row>
    <row r="51" spans="1:16" x14ac:dyDescent="0.25">
      <c r="A51" s="2"/>
      <c r="C51" s="139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1"/>
      <c r="P51" s="2"/>
    </row>
    <row r="52" spans="1:16" x14ac:dyDescent="0.25">
      <c r="A52" s="2"/>
      <c r="C52" s="139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1"/>
      <c r="P52" s="2"/>
    </row>
    <row r="53" spans="1:16" x14ac:dyDescent="0.25">
      <c r="A53" s="2"/>
      <c r="C53" s="144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110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9" t="s">
        <v>18</v>
      </c>
      <c r="D62" s="111" t="s">
        <v>19</v>
      </c>
      <c r="E62" s="111" t="s">
        <v>20</v>
      </c>
      <c r="F62" s="111" t="s">
        <v>21</v>
      </c>
      <c r="G62" s="111"/>
      <c r="H62" s="111"/>
      <c r="I62" s="111"/>
      <c r="J62" s="111"/>
      <c r="K62" s="113"/>
      <c r="M62" s="6" t="s">
        <v>22</v>
      </c>
      <c r="N62" s="114" t="s">
        <v>20</v>
      </c>
      <c r="O62" s="115"/>
      <c r="P62" s="2"/>
    </row>
    <row r="63" spans="1:16" x14ac:dyDescent="0.25">
      <c r="A63" s="2"/>
      <c r="C63" s="110"/>
      <c r="D63" s="112"/>
      <c r="E63" s="112"/>
      <c r="F63" s="7" t="s">
        <v>23</v>
      </c>
      <c r="G63" s="7" t="s">
        <v>24</v>
      </c>
      <c r="H63" s="7" t="s">
        <v>25</v>
      </c>
      <c r="I63" s="7" t="s">
        <v>26</v>
      </c>
      <c r="J63" s="112" t="s">
        <v>6</v>
      </c>
      <c r="K63" s="116"/>
      <c r="M63" s="8">
        <v>1</v>
      </c>
      <c r="N63" s="117"/>
      <c r="O63" s="118"/>
      <c r="P63" s="2"/>
    </row>
    <row r="64" spans="1:16" ht="15" customHeight="1" x14ac:dyDescent="0.25">
      <c r="A64" s="2"/>
      <c r="C64" s="9" t="s">
        <v>27</v>
      </c>
      <c r="D64" s="10"/>
      <c r="E64" s="10"/>
      <c r="F64" s="11">
        <v>1024</v>
      </c>
      <c r="G64" s="12"/>
      <c r="H64" s="12"/>
      <c r="I64" s="12"/>
      <c r="J64" s="119">
        <f>AVERAGE(F64:I64)</f>
        <v>1024</v>
      </c>
      <c r="K64" s="120"/>
      <c r="M64" s="8">
        <v>2</v>
      </c>
      <c r="N64" s="117">
        <v>9</v>
      </c>
      <c r="O64" s="118"/>
      <c r="P64" s="2"/>
    </row>
    <row r="65" spans="1:16" x14ac:dyDescent="0.25">
      <c r="A65" s="2"/>
      <c r="C65" s="9" t="s">
        <v>28</v>
      </c>
      <c r="D65" s="10"/>
      <c r="E65" s="10"/>
      <c r="F65" s="11">
        <v>583</v>
      </c>
      <c r="G65" s="12"/>
      <c r="H65" s="12"/>
      <c r="I65" s="12"/>
      <c r="J65" s="119">
        <f t="shared" ref="J65:J70" si="1">AVERAGE(F65:I65)</f>
        <v>583</v>
      </c>
      <c r="K65" s="120"/>
      <c r="M65" s="8">
        <v>3</v>
      </c>
      <c r="N65" s="117">
        <v>9.1999999999999993</v>
      </c>
      <c r="O65" s="118"/>
      <c r="P65" s="2"/>
    </row>
    <row r="66" spans="1:16" ht="15" customHeight="1" x14ac:dyDescent="0.25">
      <c r="A66" s="2"/>
      <c r="C66" s="9" t="s">
        <v>29</v>
      </c>
      <c r="D66" s="11">
        <v>64.23</v>
      </c>
      <c r="E66" s="11">
        <v>8.5</v>
      </c>
      <c r="F66" s="11">
        <v>1368</v>
      </c>
      <c r="G66" s="11">
        <v>1344</v>
      </c>
      <c r="H66" s="11">
        <v>1241</v>
      </c>
      <c r="I66" s="11">
        <v>1342</v>
      </c>
      <c r="J66" s="119">
        <f t="shared" si="1"/>
        <v>1323.75</v>
      </c>
      <c r="K66" s="120"/>
      <c r="M66" s="8">
        <v>4</v>
      </c>
      <c r="N66" s="117">
        <v>7.6</v>
      </c>
      <c r="O66" s="118"/>
      <c r="P66" s="2"/>
    </row>
    <row r="67" spans="1:16" ht="15" customHeight="1" x14ac:dyDescent="0.25">
      <c r="A67" s="2"/>
      <c r="C67" s="9" t="s">
        <v>31</v>
      </c>
      <c r="D67" s="11">
        <v>60.17</v>
      </c>
      <c r="E67" s="11">
        <v>8.8000000000000007</v>
      </c>
      <c r="F67" s="11">
        <v>653</v>
      </c>
      <c r="G67" s="11">
        <v>682</v>
      </c>
      <c r="H67" s="11">
        <v>652</v>
      </c>
      <c r="I67" s="11">
        <v>697</v>
      </c>
      <c r="J67" s="119">
        <f t="shared" si="1"/>
        <v>671</v>
      </c>
      <c r="K67" s="120"/>
      <c r="M67" s="8">
        <v>5</v>
      </c>
      <c r="N67" s="117">
        <v>9.4</v>
      </c>
      <c r="O67" s="118"/>
      <c r="P67" s="2"/>
    </row>
    <row r="68" spans="1:16" ht="15.75" customHeight="1" thickBot="1" x14ac:dyDescent="0.3">
      <c r="A68" s="2"/>
      <c r="C68" s="9" t="s">
        <v>33</v>
      </c>
      <c r="D68" s="11"/>
      <c r="E68" s="11"/>
      <c r="F68" s="11">
        <v>450</v>
      </c>
      <c r="G68" s="63">
        <v>458</v>
      </c>
      <c r="H68" s="63">
        <v>435</v>
      </c>
      <c r="I68" s="63">
        <v>427</v>
      </c>
      <c r="J68" s="119">
        <f t="shared" si="1"/>
        <v>442.5</v>
      </c>
      <c r="K68" s="120"/>
      <c r="M68" s="13">
        <v>6</v>
      </c>
      <c r="N68" s="121">
        <v>8.4</v>
      </c>
      <c r="O68" s="122"/>
      <c r="P68" s="2"/>
    </row>
    <row r="69" spans="1:16" ht="15.75" thickBot="1" x14ac:dyDescent="0.3">
      <c r="A69" s="2"/>
      <c r="C69" s="9" t="s">
        <v>35</v>
      </c>
      <c r="D69" s="11"/>
      <c r="E69" s="11"/>
      <c r="F69" s="11">
        <v>283</v>
      </c>
      <c r="G69" s="63">
        <v>288</v>
      </c>
      <c r="H69" s="63">
        <v>302</v>
      </c>
      <c r="I69" s="63">
        <v>311</v>
      </c>
      <c r="J69" s="119">
        <f t="shared" si="1"/>
        <v>296</v>
      </c>
      <c r="K69" s="120"/>
      <c r="N69" s="68" t="s">
        <v>36</v>
      </c>
      <c r="O69" s="69" t="s">
        <v>37</v>
      </c>
      <c r="P69" s="2"/>
    </row>
    <row r="70" spans="1:16" ht="15.75" thickBot="1" x14ac:dyDescent="0.3">
      <c r="A70" s="2"/>
      <c r="C70" s="14" t="s">
        <v>39</v>
      </c>
      <c r="D70" s="15">
        <v>60.21</v>
      </c>
      <c r="E70" s="15">
        <v>7.4</v>
      </c>
      <c r="F70" s="15">
        <v>272</v>
      </c>
      <c r="G70" s="15">
        <v>291</v>
      </c>
      <c r="H70" s="15">
        <v>303</v>
      </c>
      <c r="I70" s="15">
        <v>318</v>
      </c>
      <c r="J70" s="123">
        <f t="shared" si="1"/>
        <v>296</v>
      </c>
      <c r="K70" s="124"/>
      <c r="M70" s="67" t="s">
        <v>40</v>
      </c>
      <c r="N70" s="65">
        <v>3.27</v>
      </c>
      <c r="O70" s="66">
        <v>5.19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18</v>
      </c>
      <c r="D72" s="18" t="s">
        <v>19</v>
      </c>
      <c r="E72" s="18" t="s">
        <v>20</v>
      </c>
      <c r="F72" s="19" t="s">
        <v>41</v>
      </c>
      <c r="G72" s="20"/>
      <c r="H72" s="17" t="s">
        <v>18</v>
      </c>
      <c r="I72" s="111" t="s">
        <v>42</v>
      </c>
      <c r="J72" s="111"/>
      <c r="K72" s="113"/>
      <c r="M72" s="131" t="s">
        <v>43</v>
      </c>
      <c r="N72" s="132"/>
      <c r="O72" s="115"/>
      <c r="P72" s="2"/>
    </row>
    <row r="73" spans="1:16" ht="15" customHeight="1" x14ac:dyDescent="0.25">
      <c r="A73" s="2"/>
      <c r="C73" s="21" t="s">
        <v>44</v>
      </c>
      <c r="D73" s="11">
        <v>16.13</v>
      </c>
      <c r="E73" s="11">
        <v>10.6</v>
      </c>
      <c r="F73" s="22">
        <v>1272</v>
      </c>
      <c r="G73" s="16"/>
      <c r="H73" s="23" t="s">
        <v>1</v>
      </c>
      <c r="I73" s="135">
        <v>6</v>
      </c>
      <c r="J73" s="135"/>
      <c r="K73" s="136"/>
      <c r="M73" s="24" t="s">
        <v>20</v>
      </c>
      <c r="N73" s="25" t="s">
        <v>45</v>
      </c>
      <c r="O73" s="26" t="s">
        <v>46</v>
      </c>
      <c r="P73" s="2"/>
    </row>
    <row r="74" spans="1:16" ht="15.75" thickBot="1" x14ac:dyDescent="0.3">
      <c r="A74" s="2"/>
      <c r="C74" s="21" t="s">
        <v>47</v>
      </c>
      <c r="D74" s="11">
        <v>65.44</v>
      </c>
      <c r="E74" s="11"/>
      <c r="F74" s="22">
        <v>288</v>
      </c>
      <c r="G74" s="16"/>
      <c r="H74" s="27" t="s">
        <v>2</v>
      </c>
      <c r="I74" s="137">
        <v>5.67</v>
      </c>
      <c r="J74" s="137"/>
      <c r="K74" s="138"/>
      <c r="M74" s="65">
        <v>7.1</v>
      </c>
      <c r="N74" s="28">
        <v>146</v>
      </c>
      <c r="O74" s="66">
        <v>0.04</v>
      </c>
      <c r="P74" s="2"/>
    </row>
    <row r="75" spans="1:16" ht="15" customHeight="1" thickBot="1" x14ac:dyDescent="0.3">
      <c r="A75" s="2"/>
      <c r="C75" s="21" t="s">
        <v>48</v>
      </c>
      <c r="D75" s="11">
        <v>66.37</v>
      </c>
      <c r="E75" s="11"/>
      <c r="F75" s="22">
        <v>285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49</v>
      </c>
      <c r="D76" s="11"/>
      <c r="E76" s="11"/>
      <c r="F76" s="22"/>
      <c r="G76" s="16"/>
      <c r="H76" s="109" t="s">
        <v>50</v>
      </c>
      <c r="I76" s="111"/>
      <c r="J76" s="111"/>
      <c r="K76" s="113"/>
      <c r="M76" s="6" t="s">
        <v>51</v>
      </c>
      <c r="N76" s="29" t="s">
        <v>20</v>
      </c>
      <c r="O76" s="30" t="s">
        <v>52</v>
      </c>
      <c r="P76" s="2"/>
    </row>
    <row r="77" spans="1:16" x14ac:dyDescent="0.25">
      <c r="A77" s="2"/>
      <c r="C77" s="21" t="s">
        <v>53</v>
      </c>
      <c r="D77" s="11">
        <v>68.92</v>
      </c>
      <c r="E77" s="11"/>
      <c r="F77" s="22">
        <v>291</v>
      </c>
      <c r="G77" s="16"/>
      <c r="H77" s="31" t="s">
        <v>54</v>
      </c>
      <c r="I77" s="7" t="s">
        <v>55</v>
      </c>
      <c r="J77" s="7" t="s">
        <v>56</v>
      </c>
      <c r="K77" s="32" t="s">
        <v>57</v>
      </c>
      <c r="M77" s="8">
        <v>1</v>
      </c>
      <c r="N77" s="33">
        <v>5.5</v>
      </c>
      <c r="O77" s="34">
        <v>100</v>
      </c>
      <c r="P77" s="2"/>
    </row>
    <row r="78" spans="1:16" ht="15.75" thickBot="1" x14ac:dyDescent="0.3">
      <c r="A78" s="2"/>
      <c r="C78" s="21" t="s">
        <v>58</v>
      </c>
      <c r="D78" s="11">
        <v>74.930000000000007</v>
      </c>
      <c r="E78" s="11"/>
      <c r="F78" s="22">
        <v>2260</v>
      </c>
      <c r="G78" s="16"/>
      <c r="H78" s="125">
        <v>13</v>
      </c>
      <c r="I78" s="127">
        <v>419</v>
      </c>
      <c r="J78" s="127">
        <v>237</v>
      </c>
      <c r="K78" s="129">
        <f>((I78-J78)/I78)</f>
        <v>0.43436754176610981</v>
      </c>
      <c r="M78" s="13">
        <v>2</v>
      </c>
      <c r="N78" s="35">
        <v>5.7</v>
      </c>
      <c r="O78" s="36">
        <v>100</v>
      </c>
      <c r="P78" s="2"/>
    </row>
    <row r="79" spans="1:16" ht="15.75" thickBot="1" x14ac:dyDescent="0.3">
      <c r="A79" s="2"/>
      <c r="C79" s="21" t="s">
        <v>59</v>
      </c>
      <c r="D79" s="11">
        <v>75.38</v>
      </c>
      <c r="E79" s="11">
        <v>7</v>
      </c>
      <c r="F79" s="22">
        <v>483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60</v>
      </c>
      <c r="D80" s="11"/>
      <c r="E80" s="11"/>
      <c r="F80" s="22">
        <v>499</v>
      </c>
      <c r="G80" s="16"/>
      <c r="H80" s="125"/>
      <c r="I80" s="127"/>
      <c r="J80" s="127"/>
      <c r="K80" s="129" t="e">
        <f>((I80-J80)/I80)</f>
        <v>#DIV/0!</v>
      </c>
      <c r="M80" s="131" t="s">
        <v>61</v>
      </c>
      <c r="N80" s="132"/>
      <c r="O80" s="115"/>
      <c r="P80" s="2"/>
    </row>
    <row r="81" spans="1:16" ht="15.75" thickBot="1" x14ac:dyDescent="0.3">
      <c r="A81" s="2"/>
      <c r="C81" s="21" t="s">
        <v>62</v>
      </c>
      <c r="D81" s="11">
        <v>75.45</v>
      </c>
      <c r="E81" s="11">
        <v>6.5</v>
      </c>
      <c r="F81" s="22">
        <v>1019</v>
      </c>
      <c r="G81" s="16"/>
      <c r="H81" s="126"/>
      <c r="I81" s="128"/>
      <c r="J81" s="128"/>
      <c r="K81" s="130"/>
      <c r="M81" s="133" t="s">
        <v>63</v>
      </c>
      <c r="N81" s="134"/>
      <c r="O81" s="37">
        <f>(J66-J67)/J66</f>
        <v>0.49310670443814919</v>
      </c>
      <c r="P81" s="2"/>
    </row>
    <row r="82" spans="1:16" ht="15.75" thickBot="1" x14ac:dyDescent="0.3">
      <c r="A82" s="2"/>
      <c r="C82" s="38" t="s">
        <v>64</v>
      </c>
      <c r="D82" s="15"/>
      <c r="E82" s="15"/>
      <c r="F82" s="39">
        <v>1022</v>
      </c>
      <c r="G82" s="16"/>
      <c r="M82" s="133" t="s">
        <v>65</v>
      </c>
      <c r="N82" s="134"/>
      <c r="O82" s="37">
        <f>(J67-J68)/J67</f>
        <v>0.34053651266766022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31" t="s">
        <v>66</v>
      </c>
      <c r="I83" s="132"/>
      <c r="J83" s="132"/>
      <c r="K83" s="115"/>
      <c r="M83" s="133" t="s">
        <v>67</v>
      </c>
      <c r="N83" s="134"/>
      <c r="O83" s="37">
        <f>(J68-J69)/J68</f>
        <v>0.3310734463276836</v>
      </c>
      <c r="P83" s="2"/>
    </row>
    <row r="84" spans="1:16" ht="15.75" customHeight="1" x14ac:dyDescent="0.25">
      <c r="A84" s="2"/>
      <c r="B84" s="41"/>
      <c r="C84" s="42" t="s">
        <v>18</v>
      </c>
      <c r="D84" s="43" t="s">
        <v>19</v>
      </c>
      <c r="E84" s="43" t="s">
        <v>14</v>
      </c>
      <c r="F84" s="19" t="s">
        <v>13</v>
      </c>
      <c r="G84" s="44" t="s">
        <v>20</v>
      </c>
      <c r="H84" s="24" t="s">
        <v>18</v>
      </c>
      <c r="I84" s="25" t="s">
        <v>68</v>
      </c>
      <c r="J84" s="25" t="s">
        <v>69</v>
      </c>
      <c r="K84" s="26" t="s">
        <v>70</v>
      </c>
      <c r="M84" s="133" t="s">
        <v>71</v>
      </c>
      <c r="N84" s="134"/>
      <c r="O84" s="37">
        <f>(J69-J70)/J69</f>
        <v>0</v>
      </c>
      <c r="P84" s="2"/>
    </row>
    <row r="85" spans="1:16" x14ac:dyDescent="0.25">
      <c r="A85" s="2"/>
      <c r="B85" s="41"/>
      <c r="C85" s="45" t="s">
        <v>72</v>
      </c>
      <c r="D85" s="33">
        <v>91.25</v>
      </c>
      <c r="E85" s="33"/>
      <c r="F85" s="34"/>
      <c r="G85" s="46"/>
      <c r="H85" s="47" t="s">
        <v>104</v>
      </c>
      <c r="I85" s="33">
        <v>362</v>
      </c>
      <c r="J85" s="33">
        <v>304</v>
      </c>
      <c r="K85" s="34">
        <f>I85-J85</f>
        <v>58</v>
      </c>
      <c r="M85" s="142" t="s">
        <v>73</v>
      </c>
      <c r="N85" s="143"/>
      <c r="O85" s="70">
        <f>(J67-J70)/J67</f>
        <v>0.55886736214605071</v>
      </c>
      <c r="P85" s="2"/>
    </row>
    <row r="86" spans="1:16" ht="15.75" thickBot="1" x14ac:dyDescent="0.3">
      <c r="A86" s="2"/>
      <c r="B86" s="41"/>
      <c r="C86" s="45" t="s">
        <v>74</v>
      </c>
      <c r="D86" s="33">
        <v>73.45</v>
      </c>
      <c r="E86" s="33">
        <v>69.23</v>
      </c>
      <c r="F86" s="34">
        <v>94.25</v>
      </c>
      <c r="G86" s="48">
        <v>5.3</v>
      </c>
      <c r="H86" s="65" t="s">
        <v>2</v>
      </c>
      <c r="I86" s="35">
        <v>249</v>
      </c>
      <c r="J86" s="35">
        <v>234</v>
      </c>
      <c r="K86" s="34">
        <f>I86-J86</f>
        <v>15</v>
      </c>
      <c r="L86" s="49"/>
      <c r="M86" s="147" t="s">
        <v>75</v>
      </c>
      <c r="N86" s="148"/>
      <c r="O86" s="71">
        <f>(J66-J70)/J66</f>
        <v>0.77639282341831917</v>
      </c>
      <c r="P86" s="2"/>
    </row>
    <row r="87" spans="1:16" ht="15" customHeight="1" x14ac:dyDescent="0.25">
      <c r="A87" s="2"/>
      <c r="B87" s="41"/>
      <c r="C87" s="45" t="s">
        <v>76</v>
      </c>
      <c r="D87" s="33">
        <v>79.150000000000006</v>
      </c>
      <c r="E87" s="33">
        <v>63.52</v>
      </c>
      <c r="F87" s="34">
        <v>80.260000000000005</v>
      </c>
      <c r="P87" s="2"/>
    </row>
    <row r="88" spans="1:16" ht="15" customHeight="1" x14ac:dyDescent="0.25">
      <c r="A88" s="2"/>
      <c r="B88" s="41"/>
      <c r="C88" s="45" t="s">
        <v>77</v>
      </c>
      <c r="D88" s="33">
        <v>77.8</v>
      </c>
      <c r="E88" s="33">
        <v>50.03</v>
      </c>
      <c r="F88" s="34">
        <v>64.31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54.1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91.25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90"/>
      <c r="C97" s="139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1"/>
      <c r="P97" s="2"/>
    </row>
    <row r="98" spans="1:18" ht="15" customHeight="1" x14ac:dyDescent="0.25">
      <c r="A98" s="2"/>
      <c r="C98" s="139" t="s">
        <v>111</v>
      </c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1"/>
      <c r="P98" s="2"/>
    </row>
    <row r="99" spans="1:18" ht="15" customHeight="1" x14ac:dyDescent="0.25">
      <c r="A99" s="2"/>
      <c r="C99" s="139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1"/>
      <c r="P99" s="2"/>
    </row>
    <row r="100" spans="1:18" ht="15.75" customHeight="1" x14ac:dyDescent="0.25">
      <c r="A100" s="2"/>
      <c r="C100" s="139" t="s">
        <v>112</v>
      </c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1"/>
      <c r="P100" s="2"/>
      <c r="R100" s="64" t="s">
        <v>16</v>
      </c>
    </row>
    <row r="101" spans="1:18" ht="15" customHeight="1" x14ac:dyDescent="0.25">
      <c r="A101" s="2"/>
      <c r="C101" s="139" t="s">
        <v>113</v>
      </c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1"/>
      <c r="P101" s="2"/>
    </row>
    <row r="102" spans="1:18" ht="15" customHeight="1" x14ac:dyDescent="0.25">
      <c r="A102" s="2"/>
      <c r="C102" s="139" t="s">
        <v>114</v>
      </c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1"/>
      <c r="P102" s="2"/>
    </row>
    <row r="103" spans="1:18" x14ac:dyDescent="0.25">
      <c r="A103" s="2"/>
      <c r="C103" s="139" t="s">
        <v>115</v>
      </c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1"/>
      <c r="P103" s="2"/>
    </row>
    <row r="104" spans="1:18" x14ac:dyDescent="0.25">
      <c r="A104" s="2"/>
      <c r="C104" s="139" t="s">
        <v>116</v>
      </c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1"/>
      <c r="P104" s="2"/>
    </row>
    <row r="105" spans="1:18" x14ac:dyDescent="0.25">
      <c r="A105" s="2"/>
      <c r="C105" s="139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1"/>
      <c r="P105" s="2"/>
    </row>
    <row r="106" spans="1:18" x14ac:dyDescent="0.25">
      <c r="A106" s="2"/>
      <c r="C106" s="139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1"/>
      <c r="P106" s="2"/>
    </row>
    <row r="107" spans="1:18" x14ac:dyDescent="0.25">
      <c r="A107" s="2"/>
      <c r="C107" s="139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1"/>
      <c r="P107" s="2"/>
    </row>
    <row r="108" spans="1:18" x14ac:dyDescent="0.25">
      <c r="A108" s="2"/>
      <c r="C108" s="139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1"/>
      <c r="P108" s="2"/>
    </row>
    <row r="109" spans="1:18" x14ac:dyDescent="0.25">
      <c r="A109" s="2"/>
      <c r="C109" s="139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1"/>
      <c r="P109" s="2"/>
    </row>
    <row r="110" spans="1:18" x14ac:dyDescent="0.25">
      <c r="A110" s="2"/>
      <c r="C110" s="144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16</v>
      </c>
      <c r="C115" s="4" t="s">
        <v>96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9" t="s">
        <v>18</v>
      </c>
      <c r="D117" s="111" t="s">
        <v>19</v>
      </c>
      <c r="E117" s="111" t="s">
        <v>20</v>
      </c>
      <c r="F117" s="111" t="s">
        <v>21</v>
      </c>
      <c r="G117" s="111"/>
      <c r="H117" s="111"/>
      <c r="I117" s="111"/>
      <c r="J117" s="111"/>
      <c r="K117" s="113"/>
      <c r="M117" s="6" t="s">
        <v>22</v>
      </c>
      <c r="N117" s="114" t="s">
        <v>20</v>
      </c>
      <c r="O117" s="115"/>
      <c r="P117" s="2"/>
    </row>
    <row r="118" spans="1:16" x14ac:dyDescent="0.25">
      <c r="A118" s="2"/>
      <c r="C118" s="110"/>
      <c r="D118" s="112"/>
      <c r="E118" s="112"/>
      <c r="F118" s="7" t="s">
        <v>23</v>
      </c>
      <c r="G118" s="7" t="s">
        <v>24</v>
      </c>
      <c r="H118" s="7" t="s">
        <v>25</v>
      </c>
      <c r="I118" s="7" t="s">
        <v>26</v>
      </c>
      <c r="J118" s="112" t="s">
        <v>6</v>
      </c>
      <c r="K118" s="116"/>
      <c r="M118" s="8">
        <v>1</v>
      </c>
      <c r="N118" s="117"/>
      <c r="O118" s="118"/>
      <c r="P118" s="2"/>
    </row>
    <row r="119" spans="1:16" x14ac:dyDescent="0.25">
      <c r="A119" s="2"/>
      <c r="C119" s="9" t="s">
        <v>27</v>
      </c>
      <c r="D119" s="10"/>
      <c r="E119" s="10"/>
      <c r="F119" s="11">
        <v>1061</v>
      </c>
      <c r="G119" s="12"/>
      <c r="H119" s="12"/>
      <c r="I119" s="12"/>
      <c r="J119" s="119">
        <f>AVERAGE(F119:I119)</f>
        <v>1061</v>
      </c>
      <c r="K119" s="120"/>
      <c r="M119" s="8">
        <v>2</v>
      </c>
      <c r="N119" s="117">
        <v>8.9</v>
      </c>
      <c r="O119" s="118"/>
      <c r="P119" s="2"/>
    </row>
    <row r="120" spans="1:16" x14ac:dyDescent="0.25">
      <c r="A120" s="2"/>
      <c r="C120" s="9" t="s">
        <v>28</v>
      </c>
      <c r="D120" s="10"/>
      <c r="E120" s="10"/>
      <c r="F120" s="11">
        <v>606</v>
      </c>
      <c r="G120" s="12"/>
      <c r="H120" s="12"/>
      <c r="I120" s="12"/>
      <c r="J120" s="119">
        <f t="shared" ref="J120:J125" si="2">AVERAGE(F120:I120)</f>
        <v>606</v>
      </c>
      <c r="K120" s="120"/>
      <c r="M120" s="8">
        <v>3</v>
      </c>
      <c r="N120" s="117">
        <v>8.4</v>
      </c>
      <c r="O120" s="118"/>
      <c r="P120" s="2"/>
    </row>
    <row r="121" spans="1:16" x14ac:dyDescent="0.25">
      <c r="A121" s="2"/>
      <c r="C121" s="9" t="s">
        <v>29</v>
      </c>
      <c r="D121" s="11">
        <v>64.61</v>
      </c>
      <c r="E121" s="11">
        <v>7.1</v>
      </c>
      <c r="F121" s="11">
        <v>1214</v>
      </c>
      <c r="G121" s="11">
        <v>1229</v>
      </c>
      <c r="H121" s="11">
        <v>1191</v>
      </c>
      <c r="I121" s="11">
        <v>1089</v>
      </c>
      <c r="J121" s="119">
        <f t="shared" si="2"/>
        <v>1180.75</v>
      </c>
      <c r="K121" s="120"/>
      <c r="M121" s="8">
        <v>4</v>
      </c>
      <c r="N121" s="117">
        <v>7.2</v>
      </c>
      <c r="O121" s="118"/>
      <c r="P121" s="2"/>
    </row>
    <row r="122" spans="1:16" x14ac:dyDescent="0.25">
      <c r="A122" s="2"/>
      <c r="C122" s="9" t="s">
        <v>31</v>
      </c>
      <c r="D122" s="11">
        <v>62.07</v>
      </c>
      <c r="E122" s="11">
        <v>8.1999999999999993</v>
      </c>
      <c r="F122" s="11">
        <v>602</v>
      </c>
      <c r="G122" s="11">
        <v>609</v>
      </c>
      <c r="H122" s="11">
        <v>636</v>
      </c>
      <c r="I122" s="11">
        <v>544</v>
      </c>
      <c r="J122" s="119">
        <f t="shared" si="2"/>
        <v>597.75</v>
      </c>
      <c r="K122" s="120"/>
      <c r="M122" s="8">
        <v>5</v>
      </c>
      <c r="N122" s="117">
        <v>9.1</v>
      </c>
      <c r="O122" s="118"/>
      <c r="P122" s="2"/>
    </row>
    <row r="123" spans="1:16" ht="15.75" thickBot="1" x14ac:dyDescent="0.3">
      <c r="A123" s="2"/>
      <c r="C123" s="9" t="s">
        <v>33</v>
      </c>
      <c r="D123" s="11"/>
      <c r="E123" s="11"/>
      <c r="F123" s="11">
        <v>409</v>
      </c>
      <c r="G123" s="63">
        <v>416</v>
      </c>
      <c r="H123" s="63">
        <v>429</v>
      </c>
      <c r="I123" s="63">
        <v>388</v>
      </c>
      <c r="J123" s="119">
        <f t="shared" si="2"/>
        <v>410.5</v>
      </c>
      <c r="K123" s="120"/>
      <c r="M123" s="13">
        <v>6</v>
      </c>
      <c r="N123" s="121">
        <v>8.6</v>
      </c>
      <c r="O123" s="122"/>
      <c r="P123" s="2"/>
    </row>
    <row r="124" spans="1:16" ht="15.75" thickBot="1" x14ac:dyDescent="0.3">
      <c r="A124" s="2"/>
      <c r="C124" s="9" t="s">
        <v>35</v>
      </c>
      <c r="D124" s="11"/>
      <c r="E124" s="11"/>
      <c r="F124" s="11">
        <v>309</v>
      </c>
      <c r="G124" s="63">
        <v>311</v>
      </c>
      <c r="H124" s="63">
        <v>309</v>
      </c>
      <c r="I124" s="63">
        <v>238</v>
      </c>
      <c r="J124" s="119">
        <f t="shared" si="2"/>
        <v>291.75</v>
      </c>
      <c r="K124" s="120"/>
      <c r="N124" s="68" t="s">
        <v>36</v>
      </c>
      <c r="O124" s="69" t="s">
        <v>37</v>
      </c>
      <c r="P124" s="2"/>
    </row>
    <row r="125" spans="1:16" ht="15.75" thickBot="1" x14ac:dyDescent="0.3">
      <c r="A125" s="2"/>
      <c r="C125" s="14" t="s">
        <v>39</v>
      </c>
      <c r="D125" s="15">
        <v>61.94</v>
      </c>
      <c r="E125" s="15">
        <v>7.8</v>
      </c>
      <c r="F125" s="15">
        <v>317</v>
      </c>
      <c r="G125" s="15">
        <v>305</v>
      </c>
      <c r="H125" s="15">
        <v>303</v>
      </c>
      <c r="I125" s="15">
        <v>229</v>
      </c>
      <c r="J125" s="123">
        <f t="shared" si="2"/>
        <v>288.5</v>
      </c>
      <c r="K125" s="124"/>
      <c r="M125" s="67" t="s">
        <v>40</v>
      </c>
      <c r="N125" s="65">
        <v>3.35</v>
      </c>
      <c r="O125" s="66">
        <v>4.9800000000000004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18</v>
      </c>
      <c r="D127" s="18" t="s">
        <v>19</v>
      </c>
      <c r="E127" s="18" t="s">
        <v>20</v>
      </c>
      <c r="F127" s="19" t="s">
        <v>41</v>
      </c>
      <c r="G127" s="20"/>
      <c r="H127" s="17" t="s">
        <v>18</v>
      </c>
      <c r="I127" s="111" t="s">
        <v>42</v>
      </c>
      <c r="J127" s="111"/>
      <c r="K127" s="113"/>
      <c r="M127" s="131" t="s">
        <v>43</v>
      </c>
      <c r="N127" s="132"/>
      <c r="O127" s="115"/>
      <c r="P127" s="2"/>
    </row>
    <row r="128" spans="1:16" x14ac:dyDescent="0.25">
      <c r="A128" s="2"/>
      <c r="C128" s="21" t="s">
        <v>44</v>
      </c>
      <c r="D128" s="11">
        <v>12.1</v>
      </c>
      <c r="E128" s="11">
        <v>10.199999999999999</v>
      </c>
      <c r="F128" s="22">
        <v>1388</v>
      </c>
      <c r="G128" s="16"/>
      <c r="H128" s="23" t="s">
        <v>1</v>
      </c>
      <c r="I128" s="135">
        <v>5.38</v>
      </c>
      <c r="J128" s="135"/>
      <c r="K128" s="136"/>
      <c r="M128" s="24" t="s">
        <v>20</v>
      </c>
      <c r="N128" s="25" t="s">
        <v>45</v>
      </c>
      <c r="O128" s="26" t="s">
        <v>46</v>
      </c>
      <c r="P128" s="2"/>
    </row>
    <row r="129" spans="1:16" ht="15.75" thickBot="1" x14ac:dyDescent="0.3">
      <c r="A129" s="2"/>
      <c r="C129" s="21" t="s">
        <v>47</v>
      </c>
      <c r="D129" s="11">
        <v>67.680000000000007</v>
      </c>
      <c r="E129" s="11"/>
      <c r="F129" s="22">
        <v>323</v>
      </c>
      <c r="G129" s="16"/>
      <c r="H129" s="27" t="s">
        <v>2</v>
      </c>
      <c r="I129" s="137">
        <v>4.93</v>
      </c>
      <c r="J129" s="137"/>
      <c r="K129" s="138"/>
      <c r="M129" s="65">
        <v>6.9</v>
      </c>
      <c r="N129" s="28">
        <v>121</v>
      </c>
      <c r="O129" s="66">
        <v>0.03</v>
      </c>
      <c r="P129" s="2"/>
    </row>
    <row r="130" spans="1:16" ht="15" customHeight="1" thickBot="1" x14ac:dyDescent="0.3">
      <c r="A130" s="2"/>
      <c r="C130" s="21" t="s">
        <v>48</v>
      </c>
      <c r="D130" s="11">
        <v>68.78</v>
      </c>
      <c r="E130" s="11"/>
      <c r="F130" s="22">
        <v>302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49</v>
      </c>
      <c r="D131" s="11"/>
      <c r="E131" s="11"/>
      <c r="F131" s="22"/>
      <c r="G131" s="16"/>
      <c r="H131" s="109" t="s">
        <v>50</v>
      </c>
      <c r="I131" s="111"/>
      <c r="J131" s="111"/>
      <c r="K131" s="113"/>
      <c r="M131" s="6" t="s">
        <v>51</v>
      </c>
      <c r="N131" s="29" t="s">
        <v>20</v>
      </c>
      <c r="O131" s="30" t="s">
        <v>117</v>
      </c>
      <c r="P131" s="2"/>
    </row>
    <row r="132" spans="1:16" x14ac:dyDescent="0.25">
      <c r="A132" s="2"/>
      <c r="C132" s="21" t="s">
        <v>53</v>
      </c>
      <c r="D132" s="11">
        <v>71.239999999999995</v>
      </c>
      <c r="E132" s="11"/>
      <c r="F132" s="22">
        <v>311</v>
      </c>
      <c r="G132" s="16"/>
      <c r="H132" s="31" t="s">
        <v>54</v>
      </c>
      <c r="I132" s="7" t="s">
        <v>55</v>
      </c>
      <c r="J132" s="7" t="s">
        <v>56</v>
      </c>
      <c r="K132" s="32" t="s">
        <v>57</v>
      </c>
      <c r="M132" s="8">
        <v>1</v>
      </c>
      <c r="N132" s="33">
        <v>5.4</v>
      </c>
      <c r="O132" s="34">
        <v>100</v>
      </c>
      <c r="P132" s="2"/>
    </row>
    <row r="133" spans="1:16" ht="15.75" thickBot="1" x14ac:dyDescent="0.3">
      <c r="A133" s="2"/>
      <c r="C133" s="21" t="s">
        <v>58</v>
      </c>
      <c r="D133" s="11">
        <v>76.02</v>
      </c>
      <c r="E133" s="11"/>
      <c r="F133" s="22">
        <v>2007</v>
      </c>
      <c r="G133" s="16"/>
      <c r="H133" s="125">
        <v>4</v>
      </c>
      <c r="I133" s="127">
        <v>699</v>
      </c>
      <c r="J133" s="127">
        <v>411</v>
      </c>
      <c r="K133" s="129">
        <f>((I133-J133)/I133)</f>
        <v>0.41201716738197425</v>
      </c>
      <c r="M133" s="13">
        <v>2</v>
      </c>
      <c r="N133" s="35">
        <v>5.6</v>
      </c>
      <c r="O133" s="36">
        <v>100</v>
      </c>
      <c r="P133" s="2"/>
    </row>
    <row r="134" spans="1:16" ht="15.75" thickBot="1" x14ac:dyDescent="0.3">
      <c r="A134" s="2"/>
      <c r="C134" s="21" t="s">
        <v>59</v>
      </c>
      <c r="D134" s="11">
        <v>76.36</v>
      </c>
      <c r="E134" s="11">
        <v>6.8</v>
      </c>
      <c r="F134" s="22">
        <v>505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60</v>
      </c>
      <c r="D135" s="11"/>
      <c r="E135" s="11"/>
      <c r="F135" s="22">
        <v>491</v>
      </c>
      <c r="G135" s="16"/>
      <c r="H135" s="125"/>
      <c r="I135" s="127"/>
      <c r="J135" s="127"/>
      <c r="K135" s="129" t="e">
        <f>((I135-J135)/I135)</f>
        <v>#DIV/0!</v>
      </c>
      <c r="M135" s="131" t="s">
        <v>61</v>
      </c>
      <c r="N135" s="132"/>
      <c r="O135" s="115"/>
      <c r="P135" s="2"/>
    </row>
    <row r="136" spans="1:16" ht="15.75" thickBot="1" x14ac:dyDescent="0.3">
      <c r="A136" s="2"/>
      <c r="C136" s="21" t="s">
        <v>62</v>
      </c>
      <c r="D136" s="11">
        <v>78.23</v>
      </c>
      <c r="E136" s="11">
        <v>6.5</v>
      </c>
      <c r="F136" s="22">
        <v>991</v>
      </c>
      <c r="G136" s="16"/>
      <c r="H136" s="126"/>
      <c r="I136" s="128"/>
      <c r="J136" s="128"/>
      <c r="K136" s="130"/>
      <c r="M136" s="133" t="s">
        <v>63</v>
      </c>
      <c r="N136" s="134"/>
      <c r="O136" s="37">
        <f>(J121-J122)/J121</f>
        <v>0.49375396993436377</v>
      </c>
      <c r="P136" s="2"/>
    </row>
    <row r="137" spans="1:16" ht="15.75" thickBot="1" x14ac:dyDescent="0.3">
      <c r="A137" s="2"/>
      <c r="C137" s="38" t="s">
        <v>64</v>
      </c>
      <c r="D137" s="15"/>
      <c r="E137" s="15"/>
      <c r="F137" s="39">
        <v>979</v>
      </c>
      <c r="G137" s="16"/>
      <c r="M137" s="133" t="s">
        <v>65</v>
      </c>
      <c r="N137" s="134"/>
      <c r="O137" s="37">
        <f>(J122-J123)/J122</f>
        <v>0.31325805102467585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31" t="s">
        <v>66</v>
      </c>
      <c r="I138" s="132"/>
      <c r="J138" s="132"/>
      <c r="K138" s="115"/>
      <c r="M138" s="133" t="s">
        <v>67</v>
      </c>
      <c r="N138" s="134"/>
      <c r="O138" s="37">
        <f>(J123-J124)/J123</f>
        <v>0.28928136419001216</v>
      </c>
      <c r="P138" s="2"/>
    </row>
    <row r="139" spans="1:16" ht="15.75" customHeight="1" x14ac:dyDescent="0.25">
      <c r="A139" s="2"/>
      <c r="B139" s="41"/>
      <c r="C139" s="42" t="s">
        <v>18</v>
      </c>
      <c r="D139" s="43" t="s">
        <v>19</v>
      </c>
      <c r="E139" s="43" t="s">
        <v>14</v>
      </c>
      <c r="F139" s="19" t="s">
        <v>13</v>
      </c>
      <c r="G139" s="44" t="s">
        <v>20</v>
      </c>
      <c r="H139" s="24" t="s">
        <v>18</v>
      </c>
      <c r="I139" s="25" t="s">
        <v>68</v>
      </c>
      <c r="J139" s="25" t="s">
        <v>69</v>
      </c>
      <c r="K139" s="26" t="s">
        <v>70</v>
      </c>
      <c r="M139" s="133" t="s">
        <v>71</v>
      </c>
      <c r="N139" s="134"/>
      <c r="O139" s="37">
        <f>(J124-J125)/J124</f>
        <v>1.1139674378748929E-2</v>
      </c>
      <c r="P139" s="2"/>
    </row>
    <row r="140" spans="1:16" x14ac:dyDescent="0.25">
      <c r="A140" s="2"/>
      <c r="B140" s="41"/>
      <c r="C140" s="45" t="s">
        <v>72</v>
      </c>
      <c r="D140" s="33">
        <v>91.04</v>
      </c>
      <c r="E140" s="33"/>
      <c r="F140" s="34"/>
      <c r="G140" s="46"/>
      <c r="H140" s="47" t="s">
        <v>104</v>
      </c>
      <c r="I140" s="33">
        <v>805</v>
      </c>
      <c r="J140" s="33">
        <v>722</v>
      </c>
      <c r="K140" s="34">
        <f>I140-J140</f>
        <v>83</v>
      </c>
      <c r="M140" s="142" t="s">
        <v>73</v>
      </c>
      <c r="N140" s="143"/>
      <c r="O140" s="70">
        <f>(J122-J125)/J122</f>
        <v>0.5173567544960268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72.849999999999994</v>
      </c>
      <c r="E141" s="33">
        <v>67.75</v>
      </c>
      <c r="F141" s="34">
        <v>93.01</v>
      </c>
      <c r="G141" s="48">
        <v>6.1</v>
      </c>
      <c r="H141" s="65" t="s">
        <v>2</v>
      </c>
      <c r="I141" s="35">
        <v>333</v>
      </c>
      <c r="J141" s="35">
        <v>313</v>
      </c>
      <c r="K141" s="34">
        <f>I141-J141</f>
        <v>20</v>
      </c>
      <c r="L141" s="49"/>
      <c r="M141" s="147" t="s">
        <v>75</v>
      </c>
      <c r="N141" s="148"/>
      <c r="O141" s="71">
        <f>(J121-J125)/J121</f>
        <v>0.75566377302561927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78.75</v>
      </c>
      <c r="E142" s="33">
        <v>63.89</v>
      </c>
      <c r="F142" s="34">
        <v>81.14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76.05</v>
      </c>
      <c r="E143" s="33">
        <v>47.96</v>
      </c>
      <c r="F143" s="34">
        <v>63.07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55.59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91.22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90"/>
      <c r="C152" s="139" t="s">
        <v>118</v>
      </c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1"/>
      <c r="P152" s="2"/>
    </row>
    <row r="153" spans="1:16" ht="15" customHeight="1" x14ac:dyDescent="0.25">
      <c r="A153" s="2"/>
      <c r="C153" s="139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1"/>
      <c r="P153" s="2"/>
    </row>
    <row r="154" spans="1:16" ht="15" customHeight="1" x14ac:dyDescent="0.25">
      <c r="A154" s="2"/>
      <c r="C154" s="139" t="s">
        <v>119</v>
      </c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1"/>
      <c r="P154" s="2"/>
    </row>
    <row r="155" spans="1:16" ht="15" customHeight="1" x14ac:dyDescent="0.25">
      <c r="A155" s="2"/>
      <c r="C155" s="139" t="s">
        <v>120</v>
      </c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1"/>
      <c r="P155" s="2"/>
    </row>
    <row r="156" spans="1:16" ht="15" customHeight="1" x14ac:dyDescent="0.25">
      <c r="A156" s="2"/>
      <c r="C156" s="139" t="s">
        <v>121</v>
      </c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1"/>
      <c r="P156" s="2"/>
    </row>
    <row r="157" spans="1:16" ht="15" customHeight="1" x14ac:dyDescent="0.25">
      <c r="A157" s="2"/>
      <c r="C157" s="139" t="s">
        <v>122</v>
      </c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1"/>
      <c r="P157" s="2"/>
    </row>
    <row r="158" spans="1:16" ht="15" customHeight="1" x14ac:dyDescent="0.25">
      <c r="A158" s="2"/>
      <c r="C158" s="139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1"/>
      <c r="P158" s="2"/>
    </row>
    <row r="159" spans="1:16" x14ac:dyDescent="0.25">
      <c r="A159" s="2"/>
      <c r="C159" s="139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1"/>
      <c r="P159" s="2"/>
    </row>
    <row r="160" spans="1:16" x14ac:dyDescent="0.25">
      <c r="A160" s="2"/>
      <c r="C160" s="139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1"/>
      <c r="P160" s="2"/>
    </row>
    <row r="161" spans="1:16" x14ac:dyDescent="0.25">
      <c r="A161" s="2"/>
      <c r="C161" s="139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1"/>
      <c r="P161" s="2"/>
    </row>
    <row r="162" spans="1:16" x14ac:dyDescent="0.25">
      <c r="A162" s="2"/>
      <c r="C162" s="139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1"/>
      <c r="P162" s="2"/>
    </row>
    <row r="163" spans="1:16" x14ac:dyDescent="0.25">
      <c r="A163" s="2"/>
      <c r="C163" s="139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1"/>
      <c r="P163" s="2"/>
    </row>
    <row r="164" spans="1:16" x14ac:dyDescent="0.25">
      <c r="A164" s="2"/>
      <c r="C164" s="139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1"/>
      <c r="P164" s="2"/>
    </row>
    <row r="165" spans="1:16" x14ac:dyDescent="0.25">
      <c r="A165" s="2"/>
      <c r="C165" s="144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19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3:O53"/>
    <mergeCell ref="C62:C63"/>
    <mergeCell ref="D62:D63"/>
    <mergeCell ref="E62:E63"/>
    <mergeCell ref="J8:K8"/>
    <mergeCell ref="C5:C6"/>
    <mergeCell ref="D5:D6"/>
    <mergeCell ref="E5:E6"/>
    <mergeCell ref="F5:K5"/>
    <mergeCell ref="N5:O5"/>
    <mergeCell ref="J6:K6"/>
    <mergeCell ref="N6:O6"/>
    <mergeCell ref="J7:K7"/>
    <mergeCell ref="N7:O7"/>
    <mergeCell ref="N8:O8"/>
    <mergeCell ref="J9:K9"/>
    <mergeCell ref="N9:O9"/>
    <mergeCell ref="J10:K10"/>
    <mergeCell ref="N10:O10"/>
    <mergeCell ref="C44:O44"/>
    <mergeCell ref="C45:O45"/>
    <mergeCell ref="C46:O46"/>
    <mergeCell ref="C47:O47"/>
    <mergeCell ref="C48:O48"/>
    <mergeCell ref="C49:O49"/>
    <mergeCell ref="C50:O50"/>
    <mergeCell ref="C51:O51"/>
    <mergeCell ref="C52:O52"/>
    <mergeCell ref="H80:H81"/>
    <mergeCell ref="I80:I81"/>
    <mergeCell ref="J80:J81"/>
    <mergeCell ref="K80:K81"/>
    <mergeCell ref="M80:O80"/>
    <mergeCell ref="M81:N81"/>
    <mergeCell ref="F62:K62"/>
    <mergeCell ref="N62:O62"/>
    <mergeCell ref="J63:K63"/>
    <mergeCell ref="N63:O63"/>
    <mergeCell ref="J64:K64"/>
    <mergeCell ref="N64:O64"/>
    <mergeCell ref="J65:K65"/>
    <mergeCell ref="N65:O65"/>
    <mergeCell ref="J66:K66"/>
    <mergeCell ref="N66:O66"/>
    <mergeCell ref="I72:K72"/>
    <mergeCell ref="M72:O72"/>
    <mergeCell ref="I73:K73"/>
    <mergeCell ref="I74:K74"/>
    <mergeCell ref="J67:K67"/>
    <mergeCell ref="N67:O67"/>
    <mergeCell ref="J68:K68"/>
    <mergeCell ref="N68:O68"/>
    <mergeCell ref="J69:K69"/>
    <mergeCell ref="J70:K70"/>
    <mergeCell ref="M139:N139"/>
    <mergeCell ref="M140:N140"/>
    <mergeCell ref="J124:K124"/>
    <mergeCell ref="J125:K125"/>
    <mergeCell ref="H83:K83"/>
    <mergeCell ref="M83:N83"/>
    <mergeCell ref="M84:N84"/>
    <mergeCell ref="M85:N85"/>
    <mergeCell ref="C97:O97"/>
    <mergeCell ref="C98:O98"/>
    <mergeCell ref="C99:O99"/>
    <mergeCell ref="C100:O100"/>
    <mergeCell ref="C101:O101"/>
    <mergeCell ref="C102:O102"/>
    <mergeCell ref="C103:O103"/>
    <mergeCell ref="C104:O104"/>
    <mergeCell ref="C105:O105"/>
    <mergeCell ref="H76:K76"/>
    <mergeCell ref="J11:K11"/>
    <mergeCell ref="N11:O11"/>
    <mergeCell ref="J12:K12"/>
    <mergeCell ref="J13:K13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H23:H24"/>
    <mergeCell ref="I23:I24"/>
    <mergeCell ref="J23:J24"/>
    <mergeCell ref="K23:K24"/>
    <mergeCell ref="M23:O23"/>
    <mergeCell ref="M24:N24"/>
    <mergeCell ref="M25:N25"/>
    <mergeCell ref="H26:K26"/>
    <mergeCell ref="M26:N26"/>
    <mergeCell ref="M27:N27"/>
    <mergeCell ref="M28:N28"/>
    <mergeCell ref="C40:O40"/>
    <mergeCell ref="C41:O41"/>
    <mergeCell ref="C42:O42"/>
    <mergeCell ref="C43:O43"/>
    <mergeCell ref="M29:N29"/>
    <mergeCell ref="H78:H79"/>
    <mergeCell ref="I78:I79"/>
    <mergeCell ref="J78:J79"/>
    <mergeCell ref="K78:K79"/>
    <mergeCell ref="C106:O106"/>
    <mergeCell ref="C107:O107"/>
    <mergeCell ref="C108:O108"/>
    <mergeCell ref="C109:O109"/>
    <mergeCell ref="M82:N82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J119:K119"/>
    <mergeCell ref="N119:O119"/>
    <mergeCell ref="J120:K120"/>
    <mergeCell ref="N120:O120"/>
    <mergeCell ref="J121:K121"/>
    <mergeCell ref="N121:O121"/>
    <mergeCell ref="J122:K122"/>
    <mergeCell ref="N122:O122"/>
    <mergeCell ref="J123:K123"/>
    <mergeCell ref="N123:O123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C161:O161"/>
    <mergeCell ref="C162:O162"/>
    <mergeCell ref="H135:H136"/>
    <mergeCell ref="I135:I136"/>
    <mergeCell ref="J135:J136"/>
    <mergeCell ref="K135:K136"/>
    <mergeCell ref="M135:O135"/>
    <mergeCell ref="M136:N136"/>
    <mergeCell ref="M137:N137"/>
    <mergeCell ref="H138:K138"/>
    <mergeCell ref="M138:N138"/>
    <mergeCell ref="M141:N141"/>
    <mergeCell ref="C163:O163"/>
    <mergeCell ref="C164:O164"/>
    <mergeCell ref="C165:O165"/>
    <mergeCell ref="C152:O152"/>
    <mergeCell ref="C153:O153"/>
    <mergeCell ref="C154:O154"/>
    <mergeCell ref="C155:O155"/>
    <mergeCell ref="C156:O156"/>
    <mergeCell ref="C157:O157"/>
    <mergeCell ref="C158:O158"/>
    <mergeCell ref="C159:O159"/>
    <mergeCell ref="C160:O160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B5D3-CB6B-464F-A0FE-FAD909FAF2BC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123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9" t="s">
        <v>18</v>
      </c>
      <c r="D5" s="111" t="s">
        <v>19</v>
      </c>
      <c r="E5" s="111" t="s">
        <v>20</v>
      </c>
      <c r="F5" s="111" t="s">
        <v>21</v>
      </c>
      <c r="G5" s="111"/>
      <c r="H5" s="111"/>
      <c r="I5" s="111"/>
      <c r="J5" s="111"/>
      <c r="K5" s="113"/>
      <c r="M5" s="6" t="s">
        <v>22</v>
      </c>
      <c r="N5" s="114" t="s">
        <v>20</v>
      </c>
      <c r="O5" s="115"/>
      <c r="P5" s="2"/>
    </row>
    <row r="6" spans="1:19" x14ac:dyDescent="0.25">
      <c r="A6" s="2"/>
      <c r="C6" s="110"/>
      <c r="D6" s="112"/>
      <c r="E6" s="112"/>
      <c r="F6" s="7" t="s">
        <v>23</v>
      </c>
      <c r="G6" s="7" t="s">
        <v>24</v>
      </c>
      <c r="H6" s="7" t="s">
        <v>25</v>
      </c>
      <c r="I6" s="7" t="s">
        <v>26</v>
      </c>
      <c r="J6" s="112" t="s">
        <v>6</v>
      </c>
      <c r="K6" s="116"/>
      <c r="M6" s="8">
        <v>1</v>
      </c>
      <c r="N6" s="117"/>
      <c r="O6" s="118"/>
      <c r="P6" s="2"/>
      <c r="R6" s="56" t="s">
        <v>0</v>
      </c>
      <c r="S6" s="56">
        <f>AVERAGE(J9,J66,J121)</f>
        <v>1091.5833333333333</v>
      </c>
    </row>
    <row r="7" spans="1:19" x14ac:dyDescent="0.25">
      <c r="A7" s="2"/>
      <c r="C7" s="9" t="s">
        <v>27</v>
      </c>
      <c r="D7" s="10"/>
      <c r="E7" s="10"/>
      <c r="F7" s="11">
        <v>1044</v>
      </c>
      <c r="G7" s="12"/>
      <c r="H7" s="12"/>
      <c r="I7" s="12"/>
      <c r="J7" s="119">
        <f>AVERAGE(F7:I7)</f>
        <v>1044</v>
      </c>
      <c r="K7" s="120"/>
      <c r="M7" s="8">
        <v>2</v>
      </c>
      <c r="N7" s="117">
        <v>9.1</v>
      </c>
      <c r="O7" s="118"/>
      <c r="P7" s="2"/>
      <c r="R7" s="56" t="s">
        <v>1</v>
      </c>
      <c r="S7" s="72">
        <f>AVERAGE(J10,J67,J122)</f>
        <v>578.08333333333337</v>
      </c>
    </row>
    <row r="8" spans="1:19" x14ac:dyDescent="0.25">
      <c r="A8" s="2"/>
      <c r="C8" s="9" t="s">
        <v>28</v>
      </c>
      <c r="D8" s="10"/>
      <c r="E8" s="10"/>
      <c r="F8" s="11">
        <v>541</v>
      </c>
      <c r="G8" s="12"/>
      <c r="H8" s="12"/>
      <c r="I8" s="12"/>
      <c r="J8" s="119">
        <f t="shared" ref="J8:J13" si="0">AVERAGE(F8:I8)</f>
        <v>541</v>
      </c>
      <c r="K8" s="120"/>
      <c r="M8" s="8">
        <v>3</v>
      </c>
      <c r="N8" s="117">
        <v>9</v>
      </c>
      <c r="O8" s="118"/>
      <c r="P8" s="2"/>
      <c r="R8" s="56" t="s">
        <v>2</v>
      </c>
      <c r="S8" s="73">
        <f>AVERAGE(J13,J70,J125)</f>
        <v>195.91666666666666</v>
      </c>
    </row>
    <row r="9" spans="1:19" x14ac:dyDescent="0.25">
      <c r="A9" s="2"/>
      <c r="C9" s="9" t="s">
        <v>29</v>
      </c>
      <c r="D9" s="11">
        <v>59.18</v>
      </c>
      <c r="E9" s="11">
        <v>7.9</v>
      </c>
      <c r="F9" s="11">
        <v>1079</v>
      </c>
      <c r="G9" s="11">
        <v>996</v>
      </c>
      <c r="H9" s="11">
        <v>1185</v>
      </c>
      <c r="I9" s="11">
        <v>1034</v>
      </c>
      <c r="J9" s="119">
        <f t="shared" si="0"/>
        <v>1073.5</v>
      </c>
      <c r="K9" s="120"/>
      <c r="M9" s="8">
        <v>4</v>
      </c>
      <c r="N9" s="117">
        <v>7.7</v>
      </c>
      <c r="O9" s="118"/>
      <c r="P9" s="2"/>
      <c r="R9" s="74" t="s">
        <v>552</v>
      </c>
      <c r="S9" s="76">
        <f>S6-S7</f>
        <v>513.49999999999989</v>
      </c>
    </row>
    <row r="10" spans="1:19" x14ac:dyDescent="0.25">
      <c r="A10" s="2"/>
      <c r="C10" s="9" t="s">
        <v>31</v>
      </c>
      <c r="D10" s="11">
        <v>60.44</v>
      </c>
      <c r="E10" s="11">
        <v>7.7</v>
      </c>
      <c r="F10" s="11">
        <v>582</v>
      </c>
      <c r="G10" s="11">
        <v>571</v>
      </c>
      <c r="H10" s="11">
        <v>596</v>
      </c>
      <c r="I10" s="11">
        <v>584</v>
      </c>
      <c r="J10" s="119">
        <f t="shared" si="0"/>
        <v>583.25</v>
      </c>
      <c r="K10" s="120"/>
      <c r="M10" s="8">
        <v>5</v>
      </c>
      <c r="N10" s="117">
        <v>9.3000000000000007</v>
      </c>
      <c r="O10" s="118"/>
      <c r="P10" s="2"/>
      <c r="R10" s="74" t="s">
        <v>32</v>
      </c>
      <c r="S10" s="76">
        <f>S7-S8</f>
        <v>382.16666666666674</v>
      </c>
    </row>
    <row r="11" spans="1:19" ht="15.75" thickBot="1" x14ac:dyDescent="0.3">
      <c r="A11" s="2"/>
      <c r="C11" s="9" t="s">
        <v>33</v>
      </c>
      <c r="D11" s="11"/>
      <c r="E11" s="11"/>
      <c r="F11" s="11">
        <v>305</v>
      </c>
      <c r="G11" s="63">
        <v>311</v>
      </c>
      <c r="H11" s="63">
        <v>322</v>
      </c>
      <c r="I11" s="63">
        <v>334</v>
      </c>
      <c r="J11" s="119">
        <f t="shared" si="0"/>
        <v>318</v>
      </c>
      <c r="K11" s="120"/>
      <c r="M11" s="13">
        <v>6</v>
      </c>
      <c r="N11" s="121">
        <v>8.3000000000000007</v>
      </c>
      <c r="O11" s="122"/>
      <c r="P11" s="2"/>
      <c r="R11" s="74" t="s">
        <v>30</v>
      </c>
      <c r="S11" s="75">
        <f>S6-S8</f>
        <v>895.66666666666663</v>
      </c>
    </row>
    <row r="12" spans="1:19" ht="15.75" thickBot="1" x14ac:dyDescent="0.3">
      <c r="A12" s="2"/>
      <c r="C12" s="9" t="s">
        <v>35</v>
      </c>
      <c r="D12" s="11"/>
      <c r="E12" s="11"/>
      <c r="F12" s="11">
        <v>184</v>
      </c>
      <c r="G12" s="63">
        <v>171</v>
      </c>
      <c r="H12" s="63">
        <v>188</v>
      </c>
      <c r="I12" s="63">
        <v>195</v>
      </c>
      <c r="J12" s="119">
        <f t="shared" si="0"/>
        <v>184.5</v>
      </c>
      <c r="K12" s="120"/>
      <c r="N12" s="68" t="s">
        <v>36</v>
      </c>
      <c r="O12" s="69" t="s">
        <v>37</v>
      </c>
      <c r="P12" s="2"/>
      <c r="R12" s="77" t="s">
        <v>553</v>
      </c>
      <c r="S12" s="94">
        <f>S9/S6</f>
        <v>0.47041758912894105</v>
      </c>
    </row>
    <row r="13" spans="1:19" ht="15.75" thickBot="1" x14ac:dyDescent="0.3">
      <c r="A13" s="2"/>
      <c r="C13" s="14" t="s">
        <v>39</v>
      </c>
      <c r="D13" s="15">
        <v>60.6</v>
      </c>
      <c r="E13" s="15">
        <v>7.7</v>
      </c>
      <c r="F13" s="15">
        <v>193</v>
      </c>
      <c r="G13" s="15">
        <v>177</v>
      </c>
      <c r="H13" s="15">
        <v>189</v>
      </c>
      <c r="I13" s="15">
        <v>197</v>
      </c>
      <c r="J13" s="123">
        <f t="shared" si="0"/>
        <v>189</v>
      </c>
      <c r="K13" s="124"/>
      <c r="M13" s="67" t="s">
        <v>40</v>
      </c>
      <c r="N13" s="65">
        <v>3.35</v>
      </c>
      <c r="O13" s="66">
        <v>4.71</v>
      </c>
      <c r="P13" s="2"/>
      <c r="R13" s="77" t="s">
        <v>38</v>
      </c>
      <c r="S13" s="78">
        <f>S10/S7</f>
        <v>0.66109269136514348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34</v>
      </c>
      <c r="S14" s="94">
        <f>S11/S6</f>
        <v>0.82052065043133071</v>
      </c>
    </row>
    <row r="15" spans="1:19" ht="15" customHeight="1" x14ac:dyDescent="0.25">
      <c r="A15" s="2"/>
      <c r="C15" s="17" t="s">
        <v>18</v>
      </c>
      <c r="D15" s="18" t="s">
        <v>19</v>
      </c>
      <c r="E15" s="18" t="s">
        <v>20</v>
      </c>
      <c r="F15" s="19" t="s">
        <v>41</v>
      </c>
      <c r="G15" s="20"/>
      <c r="H15" s="17" t="s">
        <v>18</v>
      </c>
      <c r="I15" s="111" t="s">
        <v>42</v>
      </c>
      <c r="J15" s="111"/>
      <c r="K15" s="113"/>
      <c r="M15" s="131" t="s">
        <v>43</v>
      </c>
      <c r="N15" s="132"/>
      <c r="O15" s="115"/>
      <c r="P15" s="2"/>
    </row>
    <row r="16" spans="1:19" x14ac:dyDescent="0.25">
      <c r="A16" s="2"/>
      <c r="C16" s="21" t="s">
        <v>44</v>
      </c>
      <c r="D16" s="11" t="s">
        <v>124</v>
      </c>
      <c r="E16" s="11">
        <v>9.6</v>
      </c>
      <c r="F16" s="22">
        <v>968</v>
      </c>
      <c r="G16" s="16"/>
      <c r="H16" s="23" t="s">
        <v>1</v>
      </c>
      <c r="I16" s="135">
        <v>5.27</v>
      </c>
      <c r="J16" s="135"/>
      <c r="K16" s="136"/>
      <c r="M16" s="24" t="s">
        <v>20</v>
      </c>
      <c r="N16" s="25" t="s">
        <v>45</v>
      </c>
      <c r="O16" s="26" t="s">
        <v>46</v>
      </c>
      <c r="P16" s="2"/>
    </row>
    <row r="17" spans="1:16" ht="15.75" thickBot="1" x14ac:dyDescent="0.3">
      <c r="A17" s="2"/>
      <c r="C17" s="21" t="s">
        <v>47</v>
      </c>
      <c r="D17" s="11">
        <v>66.459999999999994</v>
      </c>
      <c r="E17" s="11"/>
      <c r="F17" s="22">
        <v>215</v>
      </c>
      <c r="G17" s="16"/>
      <c r="H17" s="27" t="s">
        <v>2</v>
      </c>
      <c r="I17" s="137">
        <v>4.88</v>
      </c>
      <c r="J17" s="137"/>
      <c r="K17" s="138"/>
      <c r="M17" s="65">
        <v>6.9</v>
      </c>
      <c r="N17" s="28">
        <v>118</v>
      </c>
      <c r="O17" s="66">
        <v>0.04</v>
      </c>
      <c r="P17" s="2"/>
    </row>
    <row r="18" spans="1:16" ht="15.75" thickBot="1" x14ac:dyDescent="0.3">
      <c r="A18" s="2"/>
      <c r="C18" s="21" t="s">
        <v>48</v>
      </c>
      <c r="D18" s="11">
        <v>67.510000000000005</v>
      </c>
      <c r="E18" s="11"/>
      <c r="F18" s="22">
        <v>211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49</v>
      </c>
      <c r="D19" s="11"/>
      <c r="E19" s="11"/>
      <c r="F19" s="22"/>
      <c r="G19" s="16"/>
      <c r="H19" s="109" t="s">
        <v>50</v>
      </c>
      <c r="I19" s="111"/>
      <c r="J19" s="111"/>
      <c r="K19" s="113"/>
      <c r="M19" s="6" t="s">
        <v>51</v>
      </c>
      <c r="N19" s="29" t="s">
        <v>20</v>
      </c>
      <c r="O19" s="30" t="s">
        <v>52</v>
      </c>
      <c r="P19" s="2"/>
    </row>
    <row r="20" spans="1:16" x14ac:dyDescent="0.25">
      <c r="A20" s="2"/>
      <c r="C20" s="21" t="s">
        <v>53</v>
      </c>
      <c r="D20" s="11">
        <v>67.95</v>
      </c>
      <c r="E20" s="11"/>
      <c r="F20" s="22">
        <v>207</v>
      </c>
      <c r="G20" s="16"/>
      <c r="H20" s="31" t="s">
        <v>54</v>
      </c>
      <c r="I20" s="7" t="s">
        <v>55</v>
      </c>
      <c r="J20" s="7" t="s">
        <v>56</v>
      </c>
      <c r="K20" s="32" t="s">
        <v>57</v>
      </c>
      <c r="M20" s="8">
        <v>1</v>
      </c>
      <c r="N20" s="33">
        <v>5.7</v>
      </c>
      <c r="O20" s="34">
        <v>100</v>
      </c>
      <c r="P20" s="2"/>
    </row>
    <row r="21" spans="1:16" ht="15.75" thickBot="1" x14ac:dyDescent="0.3">
      <c r="A21" s="2"/>
      <c r="C21" s="21" t="s">
        <v>58</v>
      </c>
      <c r="D21" s="11">
        <v>75.73</v>
      </c>
      <c r="E21" s="11"/>
      <c r="F21" s="22">
        <v>1514</v>
      </c>
      <c r="G21" s="16"/>
      <c r="H21" s="125"/>
      <c r="I21" s="127"/>
      <c r="J21" s="127"/>
      <c r="K21" s="129" t="e">
        <f>((I21-J21)/I21)</f>
        <v>#DIV/0!</v>
      </c>
      <c r="M21" s="13">
        <v>2</v>
      </c>
      <c r="N21" s="35">
        <v>5.5</v>
      </c>
      <c r="O21" s="36">
        <v>100</v>
      </c>
      <c r="P21" s="2"/>
    </row>
    <row r="22" spans="1:16" ht="15.75" customHeight="1" thickBot="1" x14ac:dyDescent="0.3">
      <c r="A22" s="2"/>
      <c r="C22" s="21" t="s">
        <v>59</v>
      </c>
      <c r="D22" s="11">
        <v>74.81</v>
      </c>
      <c r="E22" s="11">
        <v>6.8</v>
      </c>
      <c r="F22" s="22">
        <v>457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60</v>
      </c>
      <c r="D23" s="11"/>
      <c r="E23" s="11"/>
      <c r="F23" s="22">
        <v>433</v>
      </c>
      <c r="G23" s="16"/>
      <c r="H23" s="125">
        <v>14</v>
      </c>
      <c r="I23" s="127">
        <v>353</v>
      </c>
      <c r="J23" s="127">
        <v>280</v>
      </c>
      <c r="K23" s="129">
        <f>((I23-J23)/I23)</f>
        <v>0.20679886685552407</v>
      </c>
      <c r="M23" s="131" t="s">
        <v>61</v>
      </c>
      <c r="N23" s="132"/>
      <c r="O23" s="115"/>
      <c r="P23" s="2"/>
    </row>
    <row r="24" spans="1:16" ht="15.75" thickBot="1" x14ac:dyDescent="0.3">
      <c r="A24" s="2"/>
      <c r="C24" s="21" t="s">
        <v>62</v>
      </c>
      <c r="D24" s="11">
        <v>75.430000000000007</v>
      </c>
      <c r="E24" s="11">
        <v>6.6</v>
      </c>
      <c r="F24" s="22">
        <v>945</v>
      </c>
      <c r="G24" s="16"/>
      <c r="H24" s="126"/>
      <c r="I24" s="128"/>
      <c r="J24" s="128"/>
      <c r="K24" s="130"/>
      <c r="M24" s="133" t="s">
        <v>63</v>
      </c>
      <c r="N24" s="134"/>
      <c r="O24" s="37">
        <f>(J9-J10)/J9</f>
        <v>0.45668374476013041</v>
      </c>
      <c r="P24" s="2"/>
    </row>
    <row r="25" spans="1:16" ht="15.75" thickBot="1" x14ac:dyDescent="0.3">
      <c r="A25" s="2"/>
      <c r="C25" s="38" t="s">
        <v>64</v>
      </c>
      <c r="D25" s="15"/>
      <c r="E25" s="15"/>
      <c r="F25" s="39">
        <v>906</v>
      </c>
      <c r="G25" s="16"/>
      <c r="M25" s="133" t="s">
        <v>65</v>
      </c>
      <c r="N25" s="134"/>
      <c r="O25" s="37">
        <f>(J10-J11)/J10</f>
        <v>0.45477925417916848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31" t="s">
        <v>66</v>
      </c>
      <c r="I26" s="132"/>
      <c r="J26" s="132"/>
      <c r="K26" s="115"/>
      <c r="M26" s="133" t="s">
        <v>67</v>
      </c>
      <c r="N26" s="134"/>
      <c r="O26" s="37">
        <f>(J11-J12)/J11</f>
        <v>0.419811320754717</v>
      </c>
      <c r="P26" s="2"/>
    </row>
    <row r="27" spans="1:16" ht="15.75" customHeight="1" x14ac:dyDescent="0.25">
      <c r="A27" s="2"/>
      <c r="B27" s="41"/>
      <c r="C27" s="42" t="s">
        <v>18</v>
      </c>
      <c r="D27" s="43" t="s">
        <v>19</v>
      </c>
      <c r="E27" s="43" t="s">
        <v>14</v>
      </c>
      <c r="F27" s="19" t="s">
        <v>13</v>
      </c>
      <c r="G27" s="44" t="s">
        <v>20</v>
      </c>
      <c r="H27" s="24" t="s">
        <v>18</v>
      </c>
      <c r="I27" s="25" t="s">
        <v>68</v>
      </c>
      <c r="J27" s="25" t="s">
        <v>69</v>
      </c>
      <c r="K27" s="26" t="s">
        <v>70</v>
      </c>
      <c r="M27" s="133" t="s">
        <v>71</v>
      </c>
      <c r="N27" s="134"/>
      <c r="O27" s="37">
        <f>(J12-J13)/J12</f>
        <v>-2.4390243902439025E-2</v>
      </c>
      <c r="P27" s="2"/>
    </row>
    <row r="28" spans="1:16" ht="15" customHeight="1" x14ac:dyDescent="0.25">
      <c r="A28" s="2"/>
      <c r="B28" s="41"/>
      <c r="C28" s="45" t="s">
        <v>72</v>
      </c>
      <c r="D28" s="33">
        <v>91.35</v>
      </c>
      <c r="E28" s="33"/>
      <c r="F28" s="34"/>
      <c r="G28" s="46"/>
      <c r="H28" s="47" t="s">
        <v>104</v>
      </c>
      <c r="I28" s="33">
        <v>594</v>
      </c>
      <c r="J28" s="33">
        <v>532</v>
      </c>
      <c r="K28" s="34">
        <f>I28-J28</f>
        <v>62</v>
      </c>
      <c r="M28" s="142" t="s">
        <v>73</v>
      </c>
      <c r="N28" s="143"/>
      <c r="O28" s="70">
        <f>(J10-J13)/J10</f>
        <v>0.67595370767252461</v>
      </c>
      <c r="P28" s="2"/>
    </row>
    <row r="29" spans="1:16" ht="15.75" thickBot="1" x14ac:dyDescent="0.3">
      <c r="A29" s="2"/>
      <c r="B29" s="41"/>
      <c r="C29" s="45" t="s">
        <v>74</v>
      </c>
      <c r="D29" s="33">
        <v>72.650000000000006</v>
      </c>
      <c r="E29" s="33">
        <v>68.87</v>
      </c>
      <c r="F29" s="34">
        <v>94.81</v>
      </c>
      <c r="G29" s="48">
        <v>5.3</v>
      </c>
      <c r="H29" s="65" t="s">
        <v>2</v>
      </c>
      <c r="I29" s="35">
        <v>203</v>
      </c>
      <c r="J29" s="35">
        <v>169</v>
      </c>
      <c r="K29" s="36">
        <f>I29-J29</f>
        <v>34</v>
      </c>
      <c r="L29" s="49"/>
      <c r="M29" s="147" t="s">
        <v>75</v>
      </c>
      <c r="N29" s="148"/>
      <c r="O29" s="71">
        <f>(J9-J13)/J9</f>
        <v>0.82394038192827201</v>
      </c>
      <c r="P29" s="2"/>
    </row>
    <row r="30" spans="1:16" ht="15" customHeight="1" x14ac:dyDescent="0.25">
      <c r="A30" s="2"/>
      <c r="B30" s="41"/>
      <c r="C30" s="45" t="s">
        <v>76</v>
      </c>
      <c r="D30" s="33">
        <v>79.3</v>
      </c>
      <c r="E30" s="33">
        <v>68.84</v>
      </c>
      <c r="F30" s="34">
        <v>86.82</v>
      </c>
      <c r="P30" s="2"/>
    </row>
    <row r="31" spans="1:16" ht="15" customHeight="1" x14ac:dyDescent="0.25">
      <c r="A31" s="2"/>
      <c r="B31" s="41"/>
      <c r="C31" s="45" t="s">
        <v>77</v>
      </c>
      <c r="D31" s="33">
        <v>73.95</v>
      </c>
      <c r="E31" s="33">
        <v>52.82</v>
      </c>
      <c r="F31" s="34">
        <v>71.430000000000007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54.95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91.27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90"/>
      <c r="C40" s="139" t="s">
        <v>125</v>
      </c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1"/>
      <c r="P40" s="2"/>
    </row>
    <row r="41" spans="1:16" x14ac:dyDescent="0.25">
      <c r="A41" s="2"/>
      <c r="C41" s="139" t="s">
        <v>126</v>
      </c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1"/>
      <c r="P41" s="2"/>
    </row>
    <row r="42" spans="1:16" x14ac:dyDescent="0.25">
      <c r="A42" s="2"/>
      <c r="C42" s="139" t="s">
        <v>127</v>
      </c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1"/>
      <c r="P42" s="2"/>
    </row>
    <row r="43" spans="1:16" x14ac:dyDescent="0.25">
      <c r="A43" s="2"/>
      <c r="C43" s="139" t="s">
        <v>128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1"/>
      <c r="P43" s="2"/>
    </row>
    <row r="44" spans="1:16" x14ac:dyDescent="0.25">
      <c r="A44" s="2"/>
      <c r="C44" s="139" t="s">
        <v>129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1"/>
      <c r="P44" s="2"/>
    </row>
    <row r="45" spans="1:16" x14ac:dyDescent="0.25">
      <c r="A45" s="2"/>
      <c r="C45" s="139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1"/>
      <c r="P45" s="2"/>
    </row>
    <row r="46" spans="1:16" x14ac:dyDescent="0.25">
      <c r="A46" s="2"/>
      <c r="C46" s="139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1"/>
      <c r="P46" s="2"/>
    </row>
    <row r="47" spans="1:16" x14ac:dyDescent="0.25">
      <c r="A47" s="2"/>
      <c r="C47" s="139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1"/>
      <c r="P47" s="2"/>
    </row>
    <row r="48" spans="1:16" x14ac:dyDescent="0.25">
      <c r="A48" s="2"/>
      <c r="C48" s="139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1"/>
      <c r="P48" s="2"/>
    </row>
    <row r="49" spans="1:16" x14ac:dyDescent="0.25">
      <c r="A49" s="2"/>
      <c r="C49" s="139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1"/>
      <c r="P49" s="2"/>
    </row>
    <row r="50" spans="1:16" ht="15" customHeight="1" x14ac:dyDescent="0.25">
      <c r="A50" s="2"/>
      <c r="C50" s="139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1"/>
      <c r="P50" s="2"/>
    </row>
    <row r="51" spans="1:16" x14ac:dyDescent="0.25">
      <c r="A51" s="2"/>
      <c r="C51" s="139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1"/>
      <c r="P51" s="2"/>
    </row>
    <row r="52" spans="1:16" x14ac:dyDescent="0.25">
      <c r="A52" s="2"/>
      <c r="C52" s="139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1"/>
      <c r="P52" s="2"/>
    </row>
    <row r="53" spans="1:16" x14ac:dyDescent="0.25">
      <c r="A53" s="2"/>
      <c r="C53" s="144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110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9" t="s">
        <v>18</v>
      </c>
      <c r="D62" s="111" t="s">
        <v>19</v>
      </c>
      <c r="E62" s="111" t="s">
        <v>20</v>
      </c>
      <c r="F62" s="111" t="s">
        <v>21</v>
      </c>
      <c r="G62" s="111"/>
      <c r="H62" s="111"/>
      <c r="I62" s="111"/>
      <c r="J62" s="111"/>
      <c r="K62" s="113"/>
      <c r="M62" s="6" t="s">
        <v>22</v>
      </c>
      <c r="N62" s="114" t="s">
        <v>20</v>
      </c>
      <c r="O62" s="115"/>
      <c r="P62" s="2"/>
    </row>
    <row r="63" spans="1:16" x14ac:dyDescent="0.25">
      <c r="A63" s="2"/>
      <c r="C63" s="110"/>
      <c r="D63" s="112"/>
      <c r="E63" s="112"/>
      <c r="F63" s="7" t="s">
        <v>23</v>
      </c>
      <c r="G63" s="7" t="s">
        <v>24</v>
      </c>
      <c r="H63" s="7" t="s">
        <v>25</v>
      </c>
      <c r="I63" s="7" t="s">
        <v>26</v>
      </c>
      <c r="J63" s="112" t="s">
        <v>6</v>
      </c>
      <c r="K63" s="116"/>
      <c r="M63" s="8">
        <v>1</v>
      </c>
      <c r="N63" s="117"/>
      <c r="O63" s="118"/>
      <c r="P63" s="2"/>
    </row>
    <row r="64" spans="1:16" ht="15" customHeight="1" x14ac:dyDescent="0.25">
      <c r="A64" s="2"/>
      <c r="C64" s="9" t="s">
        <v>27</v>
      </c>
      <c r="D64" s="10"/>
      <c r="E64" s="10"/>
      <c r="F64" s="11">
        <v>1048</v>
      </c>
      <c r="G64" s="12"/>
      <c r="H64" s="12"/>
      <c r="I64" s="12"/>
      <c r="J64" s="119">
        <f>AVERAGE(F64:I64)</f>
        <v>1048</v>
      </c>
      <c r="K64" s="120"/>
      <c r="M64" s="8">
        <v>2</v>
      </c>
      <c r="N64" s="117">
        <v>8.8000000000000007</v>
      </c>
      <c r="O64" s="118"/>
      <c r="P64" s="2"/>
    </row>
    <row r="65" spans="1:16" x14ac:dyDescent="0.25">
      <c r="A65" s="2"/>
      <c r="C65" s="9" t="s">
        <v>28</v>
      </c>
      <c r="D65" s="10"/>
      <c r="E65" s="10"/>
      <c r="F65" s="11">
        <v>563</v>
      </c>
      <c r="G65" s="12"/>
      <c r="H65" s="12"/>
      <c r="I65" s="12"/>
      <c r="J65" s="119">
        <f t="shared" ref="J65:J70" si="1">AVERAGE(F65:I65)</f>
        <v>563</v>
      </c>
      <c r="K65" s="120"/>
      <c r="M65" s="8">
        <v>3</v>
      </c>
      <c r="N65" s="117">
        <v>8.8000000000000007</v>
      </c>
      <c r="O65" s="118"/>
      <c r="P65" s="2"/>
    </row>
    <row r="66" spans="1:16" ht="15" customHeight="1" x14ac:dyDescent="0.25">
      <c r="A66" s="2"/>
      <c r="C66" s="9" t="s">
        <v>29</v>
      </c>
      <c r="D66" s="11">
        <v>61.86</v>
      </c>
      <c r="E66" s="11">
        <v>7.2</v>
      </c>
      <c r="F66" s="11">
        <v>1079</v>
      </c>
      <c r="G66" s="11">
        <v>1105</v>
      </c>
      <c r="H66" s="11">
        <v>1069</v>
      </c>
      <c r="I66" s="11">
        <v>1085</v>
      </c>
      <c r="J66" s="119">
        <f t="shared" si="1"/>
        <v>1084.5</v>
      </c>
      <c r="K66" s="120"/>
      <c r="M66" s="8">
        <v>4</v>
      </c>
      <c r="N66" s="117">
        <v>7</v>
      </c>
      <c r="O66" s="118"/>
      <c r="P66" s="2"/>
    </row>
    <row r="67" spans="1:16" ht="15" customHeight="1" x14ac:dyDescent="0.25">
      <c r="A67" s="2"/>
      <c r="C67" s="9" t="s">
        <v>31</v>
      </c>
      <c r="D67" s="11">
        <v>60.28</v>
      </c>
      <c r="E67" s="11">
        <v>8.1</v>
      </c>
      <c r="F67" s="11">
        <v>556</v>
      </c>
      <c r="G67" s="11">
        <v>586</v>
      </c>
      <c r="H67" s="11">
        <v>556</v>
      </c>
      <c r="I67" s="11">
        <v>523</v>
      </c>
      <c r="J67" s="119">
        <f t="shared" si="1"/>
        <v>555.25</v>
      </c>
      <c r="K67" s="120"/>
      <c r="M67" s="8">
        <v>5</v>
      </c>
      <c r="N67" s="117">
        <v>9.4</v>
      </c>
      <c r="O67" s="118"/>
      <c r="P67" s="2"/>
    </row>
    <row r="68" spans="1:16" ht="15.75" customHeight="1" x14ac:dyDescent="0.25">
      <c r="A68" s="2"/>
      <c r="C68" s="9" t="s">
        <v>33</v>
      </c>
      <c r="D68" s="11"/>
      <c r="E68" s="11"/>
      <c r="F68" s="11">
        <v>314</v>
      </c>
      <c r="G68" s="63">
        <v>305</v>
      </c>
      <c r="H68" s="63">
        <v>340</v>
      </c>
      <c r="I68" s="63">
        <v>319</v>
      </c>
      <c r="J68" s="119">
        <f t="shared" si="1"/>
        <v>319.5</v>
      </c>
      <c r="K68" s="120"/>
      <c r="M68" s="13">
        <v>6</v>
      </c>
      <c r="N68" s="121">
        <v>9.8000000000000007</v>
      </c>
      <c r="O68" s="122"/>
      <c r="P68" s="2"/>
    </row>
    <row r="69" spans="1:16" ht="15.75" thickBot="1" x14ac:dyDescent="0.3">
      <c r="A69" s="2"/>
      <c r="C69" s="9" t="s">
        <v>35</v>
      </c>
      <c r="D69" s="11"/>
      <c r="E69" s="11"/>
      <c r="F69" s="11">
        <v>199</v>
      </c>
      <c r="G69" s="63">
        <v>176</v>
      </c>
      <c r="H69" s="63">
        <v>182</v>
      </c>
      <c r="I69" s="63">
        <v>172</v>
      </c>
      <c r="J69" s="119">
        <f t="shared" si="1"/>
        <v>182.25</v>
      </c>
      <c r="K69" s="120"/>
      <c r="N69" s="68" t="s">
        <v>36</v>
      </c>
      <c r="O69" s="69" t="s">
        <v>37</v>
      </c>
      <c r="P69" s="2"/>
    </row>
    <row r="70" spans="1:16" ht="15.75" thickBot="1" x14ac:dyDescent="0.3">
      <c r="A70" s="2"/>
      <c r="C70" s="14" t="s">
        <v>39</v>
      </c>
      <c r="D70" s="15">
        <v>59.65</v>
      </c>
      <c r="E70" s="15">
        <v>7.4</v>
      </c>
      <c r="F70" s="15">
        <v>204</v>
      </c>
      <c r="G70" s="15">
        <v>196</v>
      </c>
      <c r="H70" s="15">
        <v>188</v>
      </c>
      <c r="I70" s="15">
        <v>175</v>
      </c>
      <c r="J70" s="123">
        <f t="shared" si="1"/>
        <v>190.75</v>
      </c>
      <c r="K70" s="124"/>
      <c r="M70" s="67" t="s">
        <v>40</v>
      </c>
      <c r="N70" s="65">
        <v>3.62</v>
      </c>
      <c r="O70" s="66">
        <v>5.12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18</v>
      </c>
      <c r="D72" s="18" t="s">
        <v>19</v>
      </c>
      <c r="E72" s="18" t="s">
        <v>20</v>
      </c>
      <c r="F72" s="19" t="s">
        <v>41</v>
      </c>
      <c r="G72" s="20"/>
      <c r="H72" s="17" t="s">
        <v>18</v>
      </c>
      <c r="I72" s="111" t="s">
        <v>42</v>
      </c>
      <c r="J72" s="111"/>
      <c r="K72" s="113"/>
      <c r="M72" s="131" t="s">
        <v>43</v>
      </c>
      <c r="N72" s="132"/>
      <c r="O72" s="115"/>
      <c r="P72" s="2"/>
    </row>
    <row r="73" spans="1:16" ht="15" customHeight="1" x14ac:dyDescent="0.25">
      <c r="A73" s="2"/>
      <c r="C73" s="21" t="s">
        <v>44</v>
      </c>
      <c r="D73" s="11">
        <v>11.44</v>
      </c>
      <c r="E73" s="11">
        <v>9.4</v>
      </c>
      <c r="F73" s="22">
        <v>1046</v>
      </c>
      <c r="G73" s="16"/>
      <c r="H73" s="23" t="s">
        <v>1</v>
      </c>
      <c r="I73" s="135">
        <v>5.88</v>
      </c>
      <c r="J73" s="135"/>
      <c r="K73" s="136"/>
      <c r="M73" s="24" t="s">
        <v>20</v>
      </c>
      <c r="N73" s="25" t="s">
        <v>45</v>
      </c>
      <c r="O73" s="26" t="s">
        <v>46</v>
      </c>
      <c r="P73" s="2"/>
    </row>
    <row r="74" spans="1:16" ht="15.75" thickBot="1" x14ac:dyDescent="0.3">
      <c r="A74" s="2"/>
      <c r="C74" s="21" t="s">
        <v>47</v>
      </c>
      <c r="D74" s="11">
        <v>65.42</v>
      </c>
      <c r="E74" s="11"/>
      <c r="F74" s="22">
        <v>190</v>
      </c>
      <c r="G74" s="16"/>
      <c r="H74" s="27" t="s">
        <v>2</v>
      </c>
      <c r="I74" s="137">
        <v>5.56</v>
      </c>
      <c r="J74" s="137"/>
      <c r="K74" s="138"/>
      <c r="M74" s="65">
        <v>7</v>
      </c>
      <c r="N74" s="28">
        <v>145</v>
      </c>
      <c r="O74" s="66">
        <v>0.03</v>
      </c>
      <c r="P74" s="2"/>
    </row>
    <row r="75" spans="1:16" ht="15" customHeight="1" thickBot="1" x14ac:dyDescent="0.3">
      <c r="A75" s="2"/>
      <c r="C75" s="21" t="s">
        <v>48</v>
      </c>
      <c r="D75" s="11">
        <v>65.12</v>
      </c>
      <c r="E75" s="11"/>
      <c r="F75" s="22">
        <v>192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49</v>
      </c>
      <c r="D76" s="11"/>
      <c r="E76" s="11"/>
      <c r="F76" s="22"/>
      <c r="G76" s="16"/>
      <c r="H76" s="109" t="s">
        <v>50</v>
      </c>
      <c r="I76" s="111"/>
      <c r="J76" s="111"/>
      <c r="K76" s="113"/>
      <c r="M76" s="6" t="s">
        <v>51</v>
      </c>
      <c r="N76" s="29" t="s">
        <v>20</v>
      </c>
      <c r="O76" s="30" t="s">
        <v>52</v>
      </c>
      <c r="P76" s="2"/>
    </row>
    <row r="77" spans="1:16" x14ac:dyDescent="0.25">
      <c r="A77" s="2"/>
      <c r="C77" s="21" t="s">
        <v>53</v>
      </c>
      <c r="D77" s="11">
        <v>63.42</v>
      </c>
      <c r="E77" s="11"/>
      <c r="F77" s="22">
        <v>199</v>
      </c>
      <c r="G77" s="16"/>
      <c r="H77" s="31" t="s">
        <v>54</v>
      </c>
      <c r="I77" s="7" t="s">
        <v>55</v>
      </c>
      <c r="J77" s="7" t="s">
        <v>56</v>
      </c>
      <c r="K77" s="32" t="s">
        <v>57</v>
      </c>
      <c r="M77" s="8">
        <v>1</v>
      </c>
      <c r="N77" s="33">
        <v>5.7</v>
      </c>
      <c r="O77" s="34">
        <v>100</v>
      </c>
      <c r="P77" s="2"/>
    </row>
    <row r="78" spans="1:16" x14ac:dyDescent="0.25">
      <c r="A78" s="2"/>
      <c r="C78" s="21" t="s">
        <v>58</v>
      </c>
      <c r="D78" s="11">
        <v>73.91</v>
      </c>
      <c r="E78" s="11"/>
      <c r="F78" s="22">
        <v>2050</v>
      </c>
      <c r="G78" s="16"/>
      <c r="H78" s="125"/>
      <c r="I78" s="127">
        <v>544</v>
      </c>
      <c r="J78" s="127">
        <v>427</v>
      </c>
      <c r="K78" s="129">
        <f>((I78-J78)/I78)</f>
        <v>0.21507352941176472</v>
      </c>
      <c r="M78" s="13">
        <v>2</v>
      </c>
      <c r="N78" s="35">
        <v>5.5</v>
      </c>
      <c r="O78" s="36">
        <v>100</v>
      </c>
      <c r="P78" s="2"/>
    </row>
    <row r="79" spans="1:16" ht="15.75" thickBot="1" x14ac:dyDescent="0.3">
      <c r="A79" s="2"/>
      <c r="C79" s="21" t="s">
        <v>59</v>
      </c>
      <c r="D79" s="11">
        <v>76.489999999999995</v>
      </c>
      <c r="E79" s="11">
        <v>6.9</v>
      </c>
      <c r="F79" s="22">
        <v>428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60</v>
      </c>
      <c r="D80" s="11"/>
      <c r="E80" s="11"/>
      <c r="F80" s="22">
        <v>452</v>
      </c>
      <c r="G80" s="16"/>
      <c r="H80" s="125"/>
      <c r="I80" s="127"/>
      <c r="J80" s="127"/>
      <c r="K80" s="129" t="e">
        <f>((I80-J80)/I80)</f>
        <v>#DIV/0!</v>
      </c>
      <c r="M80" s="131" t="s">
        <v>61</v>
      </c>
      <c r="N80" s="132"/>
      <c r="O80" s="115"/>
      <c r="P80" s="2"/>
    </row>
    <row r="81" spans="1:16" ht="15.75" thickBot="1" x14ac:dyDescent="0.3">
      <c r="A81" s="2"/>
      <c r="C81" s="21" t="s">
        <v>62</v>
      </c>
      <c r="D81" s="11">
        <v>73.41</v>
      </c>
      <c r="E81" s="11">
        <v>6.5</v>
      </c>
      <c r="F81" s="22">
        <v>1289</v>
      </c>
      <c r="G81" s="16"/>
      <c r="H81" s="126"/>
      <c r="I81" s="128"/>
      <c r="J81" s="128"/>
      <c r="K81" s="130"/>
      <c r="M81" s="133" t="s">
        <v>63</v>
      </c>
      <c r="N81" s="134"/>
      <c r="O81" s="37">
        <f>(J66-J67)/J66</f>
        <v>0.48801290917473489</v>
      </c>
      <c r="P81" s="2"/>
    </row>
    <row r="82" spans="1:16" ht="15.75" thickBot="1" x14ac:dyDescent="0.3">
      <c r="A82" s="2"/>
      <c r="C82" s="38" t="s">
        <v>64</v>
      </c>
      <c r="D82" s="15"/>
      <c r="E82" s="15"/>
      <c r="F82" s="39">
        <v>1180</v>
      </c>
      <c r="G82" s="16"/>
      <c r="M82" s="133" t="s">
        <v>65</v>
      </c>
      <c r="N82" s="134"/>
      <c r="O82" s="37">
        <f>(J67-J68)/J67</f>
        <v>0.42458352093651508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31" t="s">
        <v>66</v>
      </c>
      <c r="I83" s="132"/>
      <c r="J83" s="132"/>
      <c r="K83" s="115"/>
      <c r="M83" s="133" t="s">
        <v>67</v>
      </c>
      <c r="N83" s="134"/>
      <c r="O83" s="37">
        <f>(J68-J69)/J68</f>
        <v>0.42957746478873238</v>
      </c>
      <c r="P83" s="2"/>
    </row>
    <row r="84" spans="1:16" ht="15.75" customHeight="1" x14ac:dyDescent="0.25">
      <c r="A84" s="2"/>
      <c r="B84" s="41"/>
      <c r="C84" s="42" t="s">
        <v>18</v>
      </c>
      <c r="D84" s="43" t="s">
        <v>19</v>
      </c>
      <c r="E84" s="43" t="s">
        <v>14</v>
      </c>
      <c r="F84" s="19" t="s">
        <v>13</v>
      </c>
      <c r="G84" s="44" t="s">
        <v>20</v>
      </c>
      <c r="H84" s="24" t="s">
        <v>18</v>
      </c>
      <c r="I84" s="25" t="s">
        <v>68</v>
      </c>
      <c r="J84" s="25" t="s">
        <v>69</v>
      </c>
      <c r="K84" s="26" t="s">
        <v>70</v>
      </c>
      <c r="M84" s="133" t="s">
        <v>71</v>
      </c>
      <c r="N84" s="134"/>
      <c r="O84" s="37">
        <f>(J69-J70)/J69</f>
        <v>-4.663923182441701E-2</v>
      </c>
      <c r="P84" s="2"/>
    </row>
    <row r="85" spans="1:16" x14ac:dyDescent="0.25">
      <c r="A85" s="2"/>
      <c r="B85" s="41"/>
      <c r="C85" s="45" t="s">
        <v>72</v>
      </c>
      <c r="D85" s="33">
        <v>91.25</v>
      </c>
      <c r="E85" s="33"/>
      <c r="F85" s="34"/>
      <c r="G85" s="46"/>
      <c r="H85" s="47" t="s">
        <v>1</v>
      </c>
      <c r="I85" s="33">
        <v>349</v>
      </c>
      <c r="J85" s="33">
        <v>291</v>
      </c>
      <c r="K85" s="34">
        <f>I85-J85</f>
        <v>58</v>
      </c>
      <c r="M85" s="142" t="s">
        <v>73</v>
      </c>
      <c r="N85" s="143"/>
      <c r="O85" s="70">
        <f>(J67-J70)/J67</f>
        <v>0.65646105357946871</v>
      </c>
      <c r="P85" s="2"/>
    </row>
    <row r="86" spans="1:16" ht="15.75" thickBot="1" x14ac:dyDescent="0.3">
      <c r="A86" s="2"/>
      <c r="B86" s="41"/>
      <c r="C86" s="45" t="s">
        <v>74</v>
      </c>
      <c r="D86" s="33">
        <v>73.150000000000006</v>
      </c>
      <c r="E86" s="33">
        <v>68.849999999999994</v>
      </c>
      <c r="F86" s="34">
        <v>94.12</v>
      </c>
      <c r="G86" s="48">
        <v>5.3</v>
      </c>
      <c r="H86" s="65" t="s">
        <v>2</v>
      </c>
      <c r="I86" s="35">
        <v>216</v>
      </c>
      <c r="J86" s="35">
        <v>202</v>
      </c>
      <c r="K86" s="34">
        <f>I86-J86</f>
        <v>14</v>
      </c>
      <c r="L86" s="49"/>
      <c r="M86" s="147" t="s">
        <v>75</v>
      </c>
      <c r="N86" s="148"/>
      <c r="O86" s="71">
        <f>(J66-J70)/J66</f>
        <v>0.82411249423697552</v>
      </c>
      <c r="P86" s="2"/>
    </row>
    <row r="87" spans="1:16" ht="15" customHeight="1" x14ac:dyDescent="0.25">
      <c r="A87" s="2"/>
      <c r="B87" s="41"/>
      <c r="C87" s="45" t="s">
        <v>76</v>
      </c>
      <c r="D87" s="33">
        <v>78.900000000000006</v>
      </c>
      <c r="E87" s="33">
        <v>63.39</v>
      </c>
      <c r="F87" s="34">
        <v>80.34</v>
      </c>
      <c r="P87" s="2"/>
    </row>
    <row r="88" spans="1:16" ht="15" customHeight="1" x14ac:dyDescent="0.25">
      <c r="A88" s="2"/>
      <c r="B88" s="41"/>
      <c r="C88" s="45" t="s">
        <v>77</v>
      </c>
      <c r="D88" s="33">
        <v>77.95</v>
      </c>
      <c r="E88" s="33">
        <v>50.11</v>
      </c>
      <c r="F88" s="34">
        <v>64.28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53.45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91.45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90"/>
      <c r="C97" s="139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1"/>
      <c r="P97" s="2"/>
    </row>
    <row r="98" spans="1:18" ht="15" customHeight="1" x14ac:dyDescent="0.25">
      <c r="A98" s="2"/>
      <c r="C98" s="139" t="s">
        <v>130</v>
      </c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1"/>
      <c r="P98" s="2"/>
    </row>
    <row r="99" spans="1:18" ht="15" customHeight="1" x14ac:dyDescent="0.25">
      <c r="A99" s="2"/>
      <c r="C99" s="139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1"/>
      <c r="P99" s="2"/>
    </row>
    <row r="100" spans="1:18" ht="15.75" customHeight="1" x14ac:dyDescent="0.25">
      <c r="A100" s="2"/>
      <c r="C100" s="139" t="s">
        <v>131</v>
      </c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1"/>
      <c r="P100" s="2"/>
      <c r="R100" s="64" t="s">
        <v>16</v>
      </c>
    </row>
    <row r="101" spans="1:18" ht="15" customHeight="1" x14ac:dyDescent="0.25">
      <c r="A101" s="2"/>
      <c r="C101" s="139" t="s">
        <v>132</v>
      </c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1"/>
      <c r="P101" s="2"/>
    </row>
    <row r="102" spans="1:18" ht="15" customHeight="1" x14ac:dyDescent="0.25">
      <c r="A102" s="2"/>
      <c r="C102" s="139" t="s">
        <v>133</v>
      </c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1"/>
      <c r="P102" s="2"/>
    </row>
    <row r="103" spans="1:18" x14ac:dyDescent="0.25">
      <c r="A103" s="2"/>
      <c r="C103" s="139" t="s">
        <v>134</v>
      </c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1"/>
      <c r="P103" s="2"/>
    </row>
    <row r="104" spans="1:18" x14ac:dyDescent="0.25">
      <c r="A104" s="2"/>
      <c r="C104" s="139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1"/>
      <c r="P104" s="2"/>
    </row>
    <row r="105" spans="1:18" x14ac:dyDescent="0.25">
      <c r="A105" s="2"/>
      <c r="C105" s="139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1"/>
      <c r="P105" s="2"/>
    </row>
    <row r="106" spans="1:18" x14ac:dyDescent="0.25">
      <c r="A106" s="2"/>
      <c r="C106" s="139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1"/>
      <c r="P106" s="2"/>
    </row>
    <row r="107" spans="1:18" x14ac:dyDescent="0.25">
      <c r="A107" s="2"/>
      <c r="C107" s="139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1"/>
      <c r="P107" s="2"/>
    </row>
    <row r="108" spans="1:18" x14ac:dyDescent="0.25">
      <c r="A108" s="2"/>
      <c r="C108" s="139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1"/>
      <c r="P108" s="2"/>
    </row>
    <row r="109" spans="1:18" x14ac:dyDescent="0.25">
      <c r="A109" s="2"/>
      <c r="C109" s="139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1"/>
      <c r="P109" s="2"/>
    </row>
    <row r="110" spans="1:18" x14ac:dyDescent="0.25">
      <c r="A110" s="2"/>
      <c r="C110" s="144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16</v>
      </c>
      <c r="C115" s="4" t="s">
        <v>96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9" t="s">
        <v>18</v>
      </c>
      <c r="D117" s="111" t="s">
        <v>19</v>
      </c>
      <c r="E117" s="111" t="s">
        <v>20</v>
      </c>
      <c r="F117" s="111" t="s">
        <v>21</v>
      </c>
      <c r="G117" s="111"/>
      <c r="H117" s="111"/>
      <c r="I117" s="111"/>
      <c r="J117" s="111"/>
      <c r="K117" s="113"/>
      <c r="M117" s="6" t="s">
        <v>22</v>
      </c>
      <c r="N117" s="114" t="s">
        <v>20</v>
      </c>
      <c r="O117" s="115"/>
      <c r="P117" s="2"/>
    </row>
    <row r="118" spans="1:16" x14ac:dyDescent="0.25">
      <c r="A118" s="2"/>
      <c r="C118" s="110"/>
      <c r="D118" s="112"/>
      <c r="E118" s="112"/>
      <c r="F118" s="7" t="s">
        <v>23</v>
      </c>
      <c r="G118" s="7" t="s">
        <v>24</v>
      </c>
      <c r="H118" s="7" t="s">
        <v>25</v>
      </c>
      <c r="I118" s="7" t="s">
        <v>26</v>
      </c>
      <c r="J118" s="112" t="s">
        <v>6</v>
      </c>
      <c r="K118" s="116"/>
      <c r="M118" s="8">
        <v>1</v>
      </c>
      <c r="N118" s="117"/>
      <c r="O118" s="118"/>
      <c r="P118" s="2"/>
    </row>
    <row r="119" spans="1:16" x14ac:dyDescent="0.25">
      <c r="A119" s="2"/>
      <c r="C119" s="9" t="s">
        <v>27</v>
      </c>
      <c r="D119" s="10"/>
      <c r="E119" s="10"/>
      <c r="F119" s="11">
        <v>979</v>
      </c>
      <c r="G119" s="12"/>
      <c r="H119" s="12"/>
      <c r="I119" s="12"/>
      <c r="J119" s="119">
        <f>AVERAGE(F119:I119)</f>
        <v>979</v>
      </c>
      <c r="K119" s="120"/>
      <c r="M119" s="8">
        <v>2</v>
      </c>
      <c r="N119" s="117">
        <v>8.8000000000000007</v>
      </c>
      <c r="O119" s="118"/>
      <c r="P119" s="2"/>
    </row>
    <row r="120" spans="1:16" x14ac:dyDescent="0.25">
      <c r="A120" s="2"/>
      <c r="C120" s="9" t="s">
        <v>28</v>
      </c>
      <c r="D120" s="10"/>
      <c r="E120" s="10"/>
      <c r="F120" s="11">
        <v>524</v>
      </c>
      <c r="G120" s="12"/>
      <c r="H120" s="12"/>
      <c r="I120" s="12"/>
      <c r="J120" s="119">
        <f t="shared" ref="J120:J125" si="2">AVERAGE(F120:I120)</f>
        <v>524</v>
      </c>
      <c r="K120" s="120"/>
      <c r="M120" s="8">
        <v>3</v>
      </c>
      <c r="N120" s="117">
        <v>9.1</v>
      </c>
      <c r="O120" s="118"/>
      <c r="P120" s="2"/>
    </row>
    <row r="121" spans="1:16" x14ac:dyDescent="0.25">
      <c r="A121" s="2"/>
      <c r="C121" s="9" t="s">
        <v>29</v>
      </c>
      <c r="D121" s="11">
        <v>64.02</v>
      </c>
      <c r="E121" s="11">
        <v>6.9</v>
      </c>
      <c r="F121" s="11">
        <v>1144</v>
      </c>
      <c r="G121" s="11">
        <v>1159</v>
      </c>
      <c r="H121" s="11">
        <v>1109</v>
      </c>
      <c r="I121" s="11">
        <v>1055</v>
      </c>
      <c r="J121" s="119">
        <f t="shared" si="2"/>
        <v>1116.75</v>
      </c>
      <c r="K121" s="120"/>
      <c r="M121" s="8">
        <v>4</v>
      </c>
      <c r="N121" s="117">
        <v>7.4</v>
      </c>
      <c r="O121" s="118"/>
      <c r="P121" s="2"/>
    </row>
    <row r="122" spans="1:16" x14ac:dyDescent="0.25">
      <c r="A122" s="2"/>
      <c r="C122" s="9" t="s">
        <v>31</v>
      </c>
      <c r="D122" s="11">
        <v>61.62</v>
      </c>
      <c r="E122" s="11">
        <v>8.4</v>
      </c>
      <c r="F122" s="11">
        <v>609</v>
      </c>
      <c r="G122" s="11">
        <v>611</v>
      </c>
      <c r="H122" s="11">
        <v>584</v>
      </c>
      <c r="I122" s="11">
        <v>579</v>
      </c>
      <c r="J122" s="119">
        <f t="shared" si="2"/>
        <v>595.75</v>
      </c>
      <c r="K122" s="120"/>
      <c r="M122" s="8">
        <v>5</v>
      </c>
      <c r="N122" s="117">
        <v>9.1</v>
      </c>
      <c r="O122" s="118"/>
      <c r="P122" s="2"/>
    </row>
    <row r="123" spans="1:16" x14ac:dyDescent="0.25">
      <c r="A123" s="2"/>
      <c r="C123" s="9" t="s">
        <v>33</v>
      </c>
      <c r="D123" s="11"/>
      <c r="E123" s="11"/>
      <c r="F123" s="11">
        <v>369</v>
      </c>
      <c r="G123" s="63">
        <v>388</v>
      </c>
      <c r="H123" s="63">
        <v>401</v>
      </c>
      <c r="I123" s="63">
        <v>391</v>
      </c>
      <c r="J123" s="119">
        <f t="shared" si="2"/>
        <v>387.25</v>
      </c>
      <c r="K123" s="120"/>
      <c r="M123" s="13">
        <v>6</v>
      </c>
      <c r="N123" s="121">
        <v>8.5</v>
      </c>
      <c r="O123" s="122"/>
      <c r="P123" s="2"/>
    </row>
    <row r="124" spans="1:16" ht="15.75" thickBot="1" x14ac:dyDescent="0.3">
      <c r="A124" s="2"/>
      <c r="C124" s="9" t="s">
        <v>35</v>
      </c>
      <c r="D124" s="11"/>
      <c r="E124" s="11"/>
      <c r="F124" s="11">
        <v>200</v>
      </c>
      <c r="G124" s="63">
        <v>221</v>
      </c>
      <c r="H124" s="63">
        <v>231</v>
      </c>
      <c r="I124" s="63">
        <v>219</v>
      </c>
      <c r="J124" s="119">
        <f t="shared" si="2"/>
        <v>217.75</v>
      </c>
      <c r="K124" s="120"/>
      <c r="N124" s="68" t="s">
        <v>36</v>
      </c>
      <c r="O124" s="69" t="s">
        <v>37</v>
      </c>
      <c r="P124" s="2"/>
    </row>
    <row r="125" spans="1:16" ht="15.75" thickBot="1" x14ac:dyDescent="0.3">
      <c r="A125" s="2"/>
      <c r="C125" s="14" t="s">
        <v>39</v>
      </c>
      <c r="D125" s="15">
        <v>60.97</v>
      </c>
      <c r="E125" s="15">
        <v>7.4</v>
      </c>
      <c r="F125" s="15">
        <v>191</v>
      </c>
      <c r="G125" s="15">
        <v>209</v>
      </c>
      <c r="H125" s="15">
        <v>218</v>
      </c>
      <c r="I125" s="15">
        <v>214</v>
      </c>
      <c r="J125" s="123">
        <f t="shared" si="2"/>
        <v>208</v>
      </c>
      <c r="K125" s="124"/>
      <c r="M125" s="67" t="s">
        <v>40</v>
      </c>
      <c r="N125" s="65">
        <v>2.88</v>
      </c>
      <c r="O125" s="66">
        <v>4.41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18</v>
      </c>
      <c r="D127" s="18" t="s">
        <v>19</v>
      </c>
      <c r="E127" s="18" t="s">
        <v>20</v>
      </c>
      <c r="F127" s="19" t="s">
        <v>41</v>
      </c>
      <c r="G127" s="20"/>
      <c r="H127" s="17" t="s">
        <v>18</v>
      </c>
      <c r="I127" s="111" t="s">
        <v>42</v>
      </c>
      <c r="J127" s="111"/>
      <c r="K127" s="113"/>
      <c r="M127" s="131" t="s">
        <v>43</v>
      </c>
      <c r="N127" s="132"/>
      <c r="O127" s="115"/>
      <c r="P127" s="2"/>
    </row>
    <row r="128" spans="1:16" x14ac:dyDescent="0.25">
      <c r="A128" s="2"/>
      <c r="C128" s="21" t="s">
        <v>44</v>
      </c>
      <c r="D128" s="11">
        <v>11.21</v>
      </c>
      <c r="E128" s="11">
        <v>10.1</v>
      </c>
      <c r="F128" s="22">
        <v>1209</v>
      </c>
      <c r="G128" s="16"/>
      <c r="H128" s="23" t="s">
        <v>1</v>
      </c>
      <c r="I128" s="135">
        <v>5.49</v>
      </c>
      <c r="J128" s="135"/>
      <c r="K128" s="136"/>
      <c r="M128" s="24" t="s">
        <v>20</v>
      </c>
      <c r="N128" s="25" t="s">
        <v>45</v>
      </c>
      <c r="O128" s="26" t="s">
        <v>46</v>
      </c>
      <c r="P128" s="2"/>
    </row>
    <row r="129" spans="1:16" ht="15.75" thickBot="1" x14ac:dyDescent="0.3">
      <c r="A129" s="2"/>
      <c r="C129" s="21" t="s">
        <v>47</v>
      </c>
      <c r="D129" s="11">
        <v>67.05</v>
      </c>
      <c r="E129" s="11"/>
      <c r="F129" s="22">
        <v>206</v>
      </c>
      <c r="G129" s="16"/>
      <c r="H129" s="27" t="s">
        <v>2</v>
      </c>
      <c r="I129" s="137">
        <v>4.82</v>
      </c>
      <c r="J129" s="137"/>
      <c r="K129" s="138"/>
      <c r="M129" s="65">
        <v>6.9</v>
      </c>
      <c r="N129" s="28">
        <v>91</v>
      </c>
      <c r="O129" s="66">
        <v>0.04</v>
      </c>
      <c r="P129" s="2"/>
    </row>
    <row r="130" spans="1:16" ht="15" customHeight="1" thickBot="1" x14ac:dyDescent="0.3">
      <c r="A130" s="2"/>
      <c r="C130" s="21" t="s">
        <v>48</v>
      </c>
      <c r="D130" s="11">
        <v>68.08</v>
      </c>
      <c r="E130" s="11"/>
      <c r="F130" s="22">
        <v>179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49</v>
      </c>
      <c r="D131" s="11"/>
      <c r="E131" s="11"/>
      <c r="F131" s="22"/>
      <c r="G131" s="16"/>
      <c r="H131" s="109" t="s">
        <v>50</v>
      </c>
      <c r="I131" s="111"/>
      <c r="J131" s="111"/>
      <c r="K131" s="113"/>
      <c r="M131" s="6" t="s">
        <v>51</v>
      </c>
      <c r="N131" s="29" t="s">
        <v>20</v>
      </c>
      <c r="O131" s="30" t="s">
        <v>52</v>
      </c>
      <c r="P131" s="2"/>
    </row>
    <row r="132" spans="1:16" x14ac:dyDescent="0.25">
      <c r="A132" s="2"/>
      <c r="C132" s="21" t="s">
        <v>53</v>
      </c>
      <c r="D132" s="11">
        <v>71.92</v>
      </c>
      <c r="E132" s="11"/>
      <c r="F132" s="22">
        <v>197</v>
      </c>
      <c r="G132" s="16"/>
      <c r="H132" s="31" t="s">
        <v>54</v>
      </c>
      <c r="I132" s="7" t="s">
        <v>55</v>
      </c>
      <c r="J132" s="7" t="s">
        <v>56</v>
      </c>
      <c r="K132" s="32" t="s">
        <v>57</v>
      </c>
      <c r="M132" s="8">
        <v>1</v>
      </c>
      <c r="N132" s="33">
        <v>5.6</v>
      </c>
      <c r="O132" s="34">
        <v>100</v>
      </c>
      <c r="P132" s="2"/>
    </row>
    <row r="133" spans="1:16" x14ac:dyDescent="0.25">
      <c r="A133" s="2"/>
      <c r="C133" s="21" t="s">
        <v>58</v>
      </c>
      <c r="D133" s="11">
        <v>74.959999999999994</v>
      </c>
      <c r="E133" s="11"/>
      <c r="F133" s="22">
        <v>1907</v>
      </c>
      <c r="G133" s="16"/>
      <c r="H133" s="125">
        <v>5</v>
      </c>
      <c r="I133" s="127">
        <v>355</v>
      </c>
      <c r="J133" s="127">
        <v>203</v>
      </c>
      <c r="K133" s="129">
        <f>((I133-J133)/I133)</f>
        <v>0.42816901408450703</v>
      </c>
      <c r="M133" s="13">
        <v>2</v>
      </c>
      <c r="N133" s="35">
        <v>5.5</v>
      </c>
      <c r="O133" s="36">
        <v>100</v>
      </c>
      <c r="P133" s="2"/>
    </row>
    <row r="134" spans="1:16" ht="15.75" thickBot="1" x14ac:dyDescent="0.3">
      <c r="A134" s="2"/>
      <c r="C134" s="21" t="s">
        <v>59</v>
      </c>
      <c r="D134" s="11">
        <v>76.11</v>
      </c>
      <c r="E134" s="11">
        <v>6.6</v>
      </c>
      <c r="F134" s="22">
        <v>477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60</v>
      </c>
      <c r="D135" s="11"/>
      <c r="E135" s="11"/>
      <c r="F135" s="22">
        <v>469</v>
      </c>
      <c r="G135" s="16"/>
      <c r="H135" s="125"/>
      <c r="I135" s="127"/>
      <c r="J135" s="127"/>
      <c r="K135" s="129" t="e">
        <f>((I135-J135)/I135)</f>
        <v>#DIV/0!</v>
      </c>
      <c r="M135" s="131" t="s">
        <v>61</v>
      </c>
      <c r="N135" s="132"/>
      <c r="O135" s="115"/>
      <c r="P135" s="2"/>
    </row>
    <row r="136" spans="1:16" ht="15.75" thickBot="1" x14ac:dyDescent="0.3">
      <c r="A136" s="2"/>
      <c r="C136" s="21" t="s">
        <v>62</v>
      </c>
      <c r="D136" s="11">
        <v>77.89</v>
      </c>
      <c r="E136" s="11">
        <v>6.4</v>
      </c>
      <c r="F136" s="22">
        <v>1169</v>
      </c>
      <c r="G136" s="16"/>
      <c r="H136" s="126"/>
      <c r="I136" s="128"/>
      <c r="J136" s="128"/>
      <c r="K136" s="130"/>
      <c r="M136" s="133" t="s">
        <v>63</v>
      </c>
      <c r="N136" s="134"/>
      <c r="O136" s="37">
        <f>(J121-J122)/J121</f>
        <v>0.46653234833221402</v>
      </c>
      <c r="P136" s="2"/>
    </row>
    <row r="137" spans="1:16" ht="15.75" thickBot="1" x14ac:dyDescent="0.3">
      <c r="A137" s="2"/>
      <c r="C137" s="38" t="s">
        <v>64</v>
      </c>
      <c r="D137" s="15"/>
      <c r="E137" s="15"/>
      <c r="F137" s="39">
        <v>1148</v>
      </c>
      <c r="G137" s="16"/>
      <c r="M137" s="133" t="s">
        <v>65</v>
      </c>
      <c r="N137" s="134"/>
      <c r="O137" s="37">
        <f>(J122-J123)/J122</f>
        <v>0.34997901804448173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31" t="s">
        <v>66</v>
      </c>
      <c r="I138" s="132"/>
      <c r="J138" s="132"/>
      <c r="K138" s="115"/>
      <c r="M138" s="133" t="s">
        <v>67</v>
      </c>
      <c r="N138" s="134"/>
      <c r="O138" s="37">
        <f>(J123-J124)/J123</f>
        <v>0.43770174306003873</v>
      </c>
      <c r="P138" s="2"/>
    </row>
    <row r="139" spans="1:16" ht="15.75" customHeight="1" x14ac:dyDescent="0.25">
      <c r="A139" s="2"/>
      <c r="B139" s="41"/>
      <c r="C139" s="42" t="s">
        <v>18</v>
      </c>
      <c r="D139" s="43" t="s">
        <v>19</v>
      </c>
      <c r="E139" s="43" t="s">
        <v>14</v>
      </c>
      <c r="F139" s="19" t="s">
        <v>13</v>
      </c>
      <c r="G139" s="44" t="s">
        <v>20</v>
      </c>
      <c r="H139" s="24" t="s">
        <v>18</v>
      </c>
      <c r="I139" s="25" t="s">
        <v>68</v>
      </c>
      <c r="J139" s="25" t="s">
        <v>69</v>
      </c>
      <c r="K139" s="26" t="s">
        <v>70</v>
      </c>
      <c r="M139" s="133" t="s">
        <v>71</v>
      </c>
      <c r="N139" s="134"/>
      <c r="O139" s="37">
        <f>(J124-J125)/J124</f>
        <v>4.4776119402985072E-2</v>
      </c>
      <c r="P139" s="2"/>
    </row>
    <row r="140" spans="1:16" x14ac:dyDescent="0.25">
      <c r="A140" s="2"/>
      <c r="B140" s="41"/>
      <c r="C140" s="45" t="s">
        <v>72</v>
      </c>
      <c r="D140" s="33">
        <v>90.97</v>
      </c>
      <c r="E140" s="33"/>
      <c r="F140" s="34"/>
      <c r="G140" s="46"/>
      <c r="H140" s="47" t="s">
        <v>1</v>
      </c>
      <c r="I140" s="33">
        <v>808</v>
      </c>
      <c r="J140" s="33">
        <v>719</v>
      </c>
      <c r="K140" s="34">
        <f>I140-J140</f>
        <v>89</v>
      </c>
      <c r="M140" s="142" t="s">
        <v>73</v>
      </c>
      <c r="N140" s="143"/>
      <c r="O140" s="70">
        <f>(J122-J125)/J122</f>
        <v>0.65086026017624843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72.95</v>
      </c>
      <c r="E141" s="33">
        <v>68.319999999999993</v>
      </c>
      <c r="F141" s="34">
        <v>93.66</v>
      </c>
      <c r="G141" s="48">
        <v>5.8</v>
      </c>
      <c r="H141" s="65" t="s">
        <v>2</v>
      </c>
      <c r="I141" s="35">
        <v>222</v>
      </c>
      <c r="J141" s="35">
        <v>201</v>
      </c>
      <c r="K141" s="34">
        <f>I141-J141</f>
        <v>21</v>
      </c>
      <c r="L141" s="49"/>
      <c r="M141" s="147" t="s">
        <v>75</v>
      </c>
      <c r="N141" s="148"/>
      <c r="O141" s="71">
        <f>(J121-J125)/J121</f>
        <v>0.81374524289232142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79.05</v>
      </c>
      <c r="E142" s="33">
        <v>63.33</v>
      </c>
      <c r="F142" s="34">
        <v>80.12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75.95</v>
      </c>
      <c r="E143" s="33">
        <v>48.09</v>
      </c>
      <c r="F143" s="34">
        <v>63.33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56.36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91.19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90"/>
      <c r="C152" s="139" t="s">
        <v>135</v>
      </c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1"/>
      <c r="P152" s="2"/>
    </row>
    <row r="153" spans="1:16" ht="15" customHeight="1" x14ac:dyDescent="0.25">
      <c r="A153" s="2"/>
      <c r="C153" s="139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1"/>
      <c r="P153" s="2"/>
    </row>
    <row r="154" spans="1:16" ht="15" customHeight="1" x14ac:dyDescent="0.25">
      <c r="A154" s="2"/>
      <c r="C154" s="139" t="s">
        <v>136</v>
      </c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1"/>
      <c r="P154" s="2"/>
    </row>
    <row r="155" spans="1:16" ht="15" customHeight="1" x14ac:dyDescent="0.25">
      <c r="A155" s="2"/>
      <c r="C155" s="139" t="s">
        <v>137</v>
      </c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1"/>
      <c r="P155" s="2"/>
    </row>
    <row r="156" spans="1:16" ht="15" customHeight="1" x14ac:dyDescent="0.25">
      <c r="A156" s="2"/>
      <c r="C156" s="139" t="s">
        <v>138</v>
      </c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1"/>
      <c r="P156" s="2"/>
    </row>
    <row r="157" spans="1:16" ht="15" customHeight="1" x14ac:dyDescent="0.25">
      <c r="A157" s="2"/>
      <c r="C157" s="139" t="s">
        <v>139</v>
      </c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1"/>
      <c r="P157" s="2"/>
    </row>
    <row r="158" spans="1:16" ht="15" customHeight="1" x14ac:dyDescent="0.25">
      <c r="A158" s="2"/>
      <c r="C158" s="139" t="s">
        <v>140</v>
      </c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1"/>
      <c r="P158" s="2"/>
    </row>
    <row r="159" spans="1:16" x14ac:dyDescent="0.25">
      <c r="A159" s="2"/>
      <c r="C159" s="139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1"/>
      <c r="P159" s="2"/>
    </row>
    <row r="160" spans="1:16" x14ac:dyDescent="0.25">
      <c r="A160" s="2"/>
      <c r="C160" s="139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1"/>
      <c r="P160" s="2"/>
    </row>
    <row r="161" spans="1:16" x14ac:dyDescent="0.25">
      <c r="A161" s="2"/>
      <c r="C161" s="139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1"/>
      <c r="P161" s="2"/>
    </row>
    <row r="162" spans="1:16" x14ac:dyDescent="0.25">
      <c r="A162" s="2"/>
      <c r="C162" s="139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1"/>
      <c r="P162" s="2"/>
    </row>
    <row r="163" spans="1:16" x14ac:dyDescent="0.25">
      <c r="A163" s="2"/>
      <c r="C163" s="139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1"/>
      <c r="P163" s="2"/>
    </row>
    <row r="164" spans="1:16" x14ac:dyDescent="0.25">
      <c r="A164" s="2"/>
      <c r="C164" s="139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1"/>
      <c r="P164" s="2"/>
    </row>
    <row r="165" spans="1:16" x14ac:dyDescent="0.25">
      <c r="A165" s="2"/>
      <c r="C165" s="144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19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427AF-C4E3-40E0-AB1C-1EBD573CBA3E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123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9" t="s">
        <v>18</v>
      </c>
      <c r="D5" s="111" t="s">
        <v>19</v>
      </c>
      <c r="E5" s="111" t="s">
        <v>20</v>
      </c>
      <c r="F5" s="111" t="s">
        <v>21</v>
      </c>
      <c r="G5" s="111"/>
      <c r="H5" s="111"/>
      <c r="I5" s="111"/>
      <c r="J5" s="111"/>
      <c r="K5" s="113"/>
      <c r="M5" s="6" t="s">
        <v>22</v>
      </c>
      <c r="N5" s="114" t="s">
        <v>20</v>
      </c>
      <c r="O5" s="115"/>
      <c r="P5" s="2"/>
    </row>
    <row r="6" spans="1:19" x14ac:dyDescent="0.25">
      <c r="A6" s="2"/>
      <c r="C6" s="110"/>
      <c r="D6" s="112"/>
      <c r="E6" s="112"/>
      <c r="F6" s="7" t="s">
        <v>23</v>
      </c>
      <c r="G6" s="7" t="s">
        <v>24</v>
      </c>
      <c r="H6" s="7" t="s">
        <v>25</v>
      </c>
      <c r="I6" s="7" t="s">
        <v>26</v>
      </c>
      <c r="J6" s="112" t="s">
        <v>6</v>
      </c>
      <c r="K6" s="116"/>
      <c r="M6" s="8">
        <v>1</v>
      </c>
      <c r="N6" s="117"/>
      <c r="O6" s="118"/>
      <c r="P6" s="2"/>
      <c r="R6" s="56" t="s">
        <v>0</v>
      </c>
      <c r="S6" s="56">
        <f>AVERAGE(J9,J66,J121)</f>
        <v>1294.25</v>
      </c>
    </row>
    <row r="7" spans="1:19" x14ac:dyDescent="0.25">
      <c r="A7" s="2"/>
      <c r="C7" s="9" t="s">
        <v>27</v>
      </c>
      <c r="D7" s="10"/>
      <c r="E7" s="10"/>
      <c r="F7" s="11">
        <v>988</v>
      </c>
      <c r="G7" s="12"/>
      <c r="H7" s="12"/>
      <c r="I7" s="12"/>
      <c r="J7" s="119">
        <f>AVERAGE(F7:I7)</f>
        <v>988</v>
      </c>
      <c r="K7" s="120"/>
      <c r="M7" s="8">
        <v>2</v>
      </c>
      <c r="N7" s="117">
        <v>8.9</v>
      </c>
      <c r="O7" s="118"/>
      <c r="P7" s="2"/>
      <c r="R7" s="56" t="s">
        <v>1</v>
      </c>
      <c r="S7" s="72">
        <f>AVERAGE(J10,J67,J122)</f>
        <v>609.33333333333337</v>
      </c>
    </row>
    <row r="8" spans="1:19" x14ac:dyDescent="0.25">
      <c r="A8" s="2"/>
      <c r="C8" s="9" t="s">
        <v>28</v>
      </c>
      <c r="D8" s="10"/>
      <c r="E8" s="10"/>
      <c r="F8" s="11">
        <v>547</v>
      </c>
      <c r="G8" s="12"/>
      <c r="H8" s="12"/>
      <c r="I8" s="12"/>
      <c r="J8" s="119">
        <f t="shared" ref="J8:J13" si="0">AVERAGE(F8:I8)</f>
        <v>547</v>
      </c>
      <c r="K8" s="120"/>
      <c r="M8" s="8">
        <v>3</v>
      </c>
      <c r="N8" s="117">
        <v>9.1</v>
      </c>
      <c r="O8" s="118"/>
      <c r="P8" s="2"/>
      <c r="R8" s="56" t="s">
        <v>2</v>
      </c>
      <c r="S8" s="73">
        <f>AVERAGE(J13,J70,J125)</f>
        <v>241.83333333333334</v>
      </c>
    </row>
    <row r="9" spans="1:19" x14ac:dyDescent="0.25">
      <c r="A9" s="2"/>
      <c r="C9" s="9" t="s">
        <v>29</v>
      </c>
      <c r="D9" s="11">
        <v>64.94</v>
      </c>
      <c r="E9" s="11">
        <v>6.8</v>
      </c>
      <c r="F9" s="11">
        <v>1266</v>
      </c>
      <c r="G9" s="11">
        <v>1111</v>
      </c>
      <c r="H9" s="11">
        <v>1320</v>
      </c>
      <c r="I9" s="11">
        <v>1396</v>
      </c>
      <c r="J9" s="119">
        <f t="shared" si="0"/>
        <v>1273.25</v>
      </c>
      <c r="K9" s="120"/>
      <c r="M9" s="8">
        <v>4</v>
      </c>
      <c r="N9" s="117">
        <v>7.5</v>
      </c>
      <c r="O9" s="118"/>
      <c r="P9" s="2"/>
      <c r="R9" s="74" t="s">
        <v>552</v>
      </c>
      <c r="S9" s="76">
        <f>S6-S7</f>
        <v>684.91666666666663</v>
      </c>
    </row>
    <row r="10" spans="1:19" x14ac:dyDescent="0.25">
      <c r="A10" s="2"/>
      <c r="C10" s="9" t="s">
        <v>31</v>
      </c>
      <c r="D10" s="11">
        <v>61.85</v>
      </c>
      <c r="E10" s="11">
        <v>9.1</v>
      </c>
      <c r="F10" s="11">
        <v>501</v>
      </c>
      <c r="G10" s="11">
        <v>482</v>
      </c>
      <c r="H10" s="11">
        <v>554</v>
      </c>
      <c r="I10" s="11">
        <v>607</v>
      </c>
      <c r="J10" s="119">
        <f t="shared" si="0"/>
        <v>536</v>
      </c>
      <c r="K10" s="120"/>
      <c r="M10" s="8">
        <v>5</v>
      </c>
      <c r="N10" s="117">
        <v>9.1</v>
      </c>
      <c r="O10" s="118"/>
      <c r="P10" s="2"/>
      <c r="R10" s="74" t="s">
        <v>32</v>
      </c>
      <c r="S10" s="76">
        <f>S7-S8</f>
        <v>367.5</v>
      </c>
    </row>
    <row r="11" spans="1:19" x14ac:dyDescent="0.25">
      <c r="A11" s="2"/>
      <c r="C11" s="9" t="s">
        <v>33</v>
      </c>
      <c r="D11" s="11"/>
      <c r="E11" s="11"/>
      <c r="F11" s="11">
        <v>345</v>
      </c>
      <c r="G11" s="63">
        <v>296</v>
      </c>
      <c r="H11" s="63">
        <v>326</v>
      </c>
      <c r="I11" s="63">
        <v>370</v>
      </c>
      <c r="J11" s="119">
        <f t="shared" si="0"/>
        <v>334.25</v>
      </c>
      <c r="K11" s="120"/>
      <c r="M11" s="13">
        <v>6</v>
      </c>
      <c r="N11" s="121">
        <v>8.4</v>
      </c>
      <c r="O11" s="122"/>
      <c r="P11" s="2"/>
      <c r="R11" s="74" t="s">
        <v>30</v>
      </c>
      <c r="S11" s="75">
        <f>S6-S8</f>
        <v>1052.4166666666667</v>
      </c>
    </row>
    <row r="12" spans="1:19" ht="15.75" thickBot="1" x14ac:dyDescent="0.3">
      <c r="A12" s="2"/>
      <c r="C12" s="9" t="s">
        <v>35</v>
      </c>
      <c r="D12" s="11"/>
      <c r="E12" s="11"/>
      <c r="F12" s="11">
        <v>223</v>
      </c>
      <c r="G12" s="63">
        <v>189</v>
      </c>
      <c r="H12" s="63">
        <v>224</v>
      </c>
      <c r="I12" s="63">
        <v>249</v>
      </c>
      <c r="J12" s="119">
        <f t="shared" si="0"/>
        <v>221.25</v>
      </c>
      <c r="K12" s="120"/>
      <c r="N12" s="68" t="s">
        <v>36</v>
      </c>
      <c r="O12" s="69" t="s">
        <v>37</v>
      </c>
      <c r="P12" s="2"/>
      <c r="R12" s="77" t="s">
        <v>553</v>
      </c>
      <c r="S12" s="94">
        <f>S9/S6</f>
        <v>0.52919966518575745</v>
      </c>
    </row>
    <row r="13" spans="1:19" ht="15.75" thickBot="1" x14ac:dyDescent="0.3">
      <c r="A13" s="2"/>
      <c r="C13" s="14" t="s">
        <v>39</v>
      </c>
      <c r="D13" s="15">
        <v>60.85</v>
      </c>
      <c r="E13" s="15">
        <v>8.6</v>
      </c>
      <c r="F13" s="15">
        <v>226</v>
      </c>
      <c r="G13" s="15">
        <v>196</v>
      </c>
      <c r="H13" s="15">
        <v>222</v>
      </c>
      <c r="I13" s="15">
        <v>235</v>
      </c>
      <c r="J13" s="123">
        <f t="shared" si="0"/>
        <v>219.75</v>
      </c>
      <c r="K13" s="124"/>
      <c r="M13" s="67" t="s">
        <v>40</v>
      </c>
      <c r="N13" s="65">
        <v>3.35</v>
      </c>
      <c r="O13" s="66">
        <v>4.71</v>
      </c>
      <c r="P13" s="2"/>
      <c r="R13" s="77" t="s">
        <v>38</v>
      </c>
      <c r="S13" s="78">
        <f>S10/S7</f>
        <v>0.60311816192560175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34</v>
      </c>
      <c r="S14" s="94">
        <f>S11/S6</f>
        <v>0.81314789775288143</v>
      </c>
    </row>
    <row r="15" spans="1:19" ht="15" customHeight="1" x14ac:dyDescent="0.25">
      <c r="A15" s="2"/>
      <c r="C15" s="17" t="s">
        <v>18</v>
      </c>
      <c r="D15" s="18" t="s">
        <v>19</v>
      </c>
      <c r="E15" s="18" t="s">
        <v>20</v>
      </c>
      <c r="F15" s="19" t="s">
        <v>41</v>
      </c>
      <c r="G15" s="20"/>
      <c r="H15" s="17" t="s">
        <v>18</v>
      </c>
      <c r="I15" s="111" t="s">
        <v>42</v>
      </c>
      <c r="J15" s="111"/>
      <c r="K15" s="113"/>
      <c r="M15" s="131" t="s">
        <v>43</v>
      </c>
      <c r="N15" s="132"/>
      <c r="O15" s="115"/>
      <c r="P15" s="2"/>
    </row>
    <row r="16" spans="1:19" x14ac:dyDescent="0.25">
      <c r="A16" s="2"/>
      <c r="C16" s="21" t="s">
        <v>44</v>
      </c>
      <c r="D16" s="11">
        <v>15.35</v>
      </c>
      <c r="E16" s="11">
        <v>10.6</v>
      </c>
      <c r="F16" s="22">
        <v>1186</v>
      </c>
      <c r="G16" s="16"/>
      <c r="H16" s="23" t="s">
        <v>1</v>
      </c>
      <c r="I16" s="135">
        <v>5.44</v>
      </c>
      <c r="J16" s="135"/>
      <c r="K16" s="136"/>
      <c r="M16" s="24" t="s">
        <v>20</v>
      </c>
      <c r="N16" s="25" t="s">
        <v>45</v>
      </c>
      <c r="O16" s="26" t="s">
        <v>46</v>
      </c>
      <c r="P16" s="2"/>
    </row>
    <row r="17" spans="1:16" ht="15.75" thickBot="1" x14ac:dyDescent="0.3">
      <c r="A17" s="2"/>
      <c r="C17" s="21" t="s">
        <v>47</v>
      </c>
      <c r="D17" s="11">
        <v>66.709999999999994</v>
      </c>
      <c r="E17" s="11"/>
      <c r="F17" s="22">
        <v>236</v>
      </c>
      <c r="G17" s="16"/>
      <c r="H17" s="27" t="s">
        <v>2</v>
      </c>
      <c r="I17" s="137">
        <v>4.9800000000000004</v>
      </c>
      <c r="J17" s="137"/>
      <c r="K17" s="138"/>
      <c r="M17" s="65">
        <v>6.8</v>
      </c>
      <c r="N17" s="28">
        <v>121</v>
      </c>
      <c r="O17" s="66">
        <v>0.04</v>
      </c>
      <c r="P17" s="2"/>
    </row>
    <row r="18" spans="1:16" ht="15.75" thickBot="1" x14ac:dyDescent="0.3">
      <c r="A18" s="2"/>
      <c r="C18" s="21" t="s">
        <v>48</v>
      </c>
      <c r="D18" s="11">
        <v>66.83</v>
      </c>
      <c r="E18" s="11"/>
      <c r="F18" s="22">
        <v>232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49</v>
      </c>
      <c r="D19" s="11"/>
      <c r="E19" s="11"/>
      <c r="F19" s="22"/>
      <c r="G19" s="16"/>
      <c r="H19" s="109" t="s">
        <v>50</v>
      </c>
      <c r="I19" s="111"/>
      <c r="J19" s="111"/>
      <c r="K19" s="113"/>
      <c r="M19" s="6" t="s">
        <v>51</v>
      </c>
      <c r="N19" s="29" t="s">
        <v>45</v>
      </c>
      <c r="O19" s="30" t="s">
        <v>52</v>
      </c>
      <c r="P19" s="2"/>
    </row>
    <row r="20" spans="1:16" x14ac:dyDescent="0.25">
      <c r="A20" s="2"/>
      <c r="C20" s="21" t="s">
        <v>53</v>
      </c>
      <c r="D20" s="11">
        <v>67.98</v>
      </c>
      <c r="E20" s="11"/>
      <c r="F20" s="22">
        <v>229</v>
      </c>
      <c r="G20" s="16"/>
      <c r="H20" s="31" t="s">
        <v>54</v>
      </c>
      <c r="I20" s="7" t="s">
        <v>55</v>
      </c>
      <c r="J20" s="7" t="s">
        <v>56</v>
      </c>
      <c r="K20" s="32" t="s">
        <v>57</v>
      </c>
      <c r="M20" s="8">
        <v>1</v>
      </c>
      <c r="N20" s="33">
        <v>5.6</v>
      </c>
      <c r="O20" s="34">
        <v>100</v>
      </c>
      <c r="P20" s="2"/>
    </row>
    <row r="21" spans="1:16" x14ac:dyDescent="0.25">
      <c r="A21" s="2"/>
      <c r="C21" s="21" t="s">
        <v>58</v>
      </c>
      <c r="D21" s="11">
        <v>70.89</v>
      </c>
      <c r="E21" s="11"/>
      <c r="F21" s="22">
        <v>1748</v>
      </c>
      <c r="G21" s="16"/>
      <c r="H21" s="125">
        <v>1</v>
      </c>
      <c r="I21" s="127">
        <v>528</v>
      </c>
      <c r="J21" s="127">
        <v>218</v>
      </c>
      <c r="K21" s="129">
        <f>((I21-J21)/I21)</f>
        <v>0.58712121212121215</v>
      </c>
      <c r="M21" s="13">
        <v>2</v>
      </c>
      <c r="N21" s="35">
        <v>5.5</v>
      </c>
      <c r="O21" s="36">
        <v>100</v>
      </c>
      <c r="P21" s="2"/>
    </row>
    <row r="22" spans="1:16" ht="15.75" customHeight="1" thickBot="1" x14ac:dyDescent="0.3">
      <c r="A22" s="2"/>
      <c r="C22" s="21" t="s">
        <v>59</v>
      </c>
      <c r="D22" s="11">
        <v>73.81</v>
      </c>
      <c r="E22" s="11">
        <v>6.8</v>
      </c>
      <c r="F22" s="22">
        <v>446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60</v>
      </c>
      <c r="D23" s="11"/>
      <c r="E23" s="11"/>
      <c r="F23" s="22">
        <v>389</v>
      </c>
      <c r="G23" s="16"/>
      <c r="H23" s="125">
        <v>6</v>
      </c>
      <c r="I23" s="127">
        <v>379</v>
      </c>
      <c r="J23" s="127">
        <v>154</v>
      </c>
      <c r="K23" s="129">
        <f>((I23-J23)/I23)</f>
        <v>0.59366754617414252</v>
      </c>
      <c r="M23" s="131" t="s">
        <v>61</v>
      </c>
      <c r="N23" s="132"/>
      <c r="O23" s="115"/>
      <c r="P23" s="2"/>
    </row>
    <row r="24" spans="1:16" ht="15.75" thickBot="1" x14ac:dyDescent="0.3">
      <c r="A24" s="2"/>
      <c r="C24" s="21" t="s">
        <v>62</v>
      </c>
      <c r="D24" s="11">
        <v>75.25</v>
      </c>
      <c r="E24" s="11">
        <v>6.4</v>
      </c>
      <c r="F24" s="22">
        <v>1065</v>
      </c>
      <c r="G24" s="16"/>
      <c r="H24" s="126"/>
      <c r="I24" s="128"/>
      <c r="J24" s="128"/>
      <c r="K24" s="130"/>
      <c r="M24" s="133" t="s">
        <v>63</v>
      </c>
      <c r="N24" s="134"/>
      <c r="O24" s="37">
        <f>(J9-J10)/J9</f>
        <v>0.57903004123306501</v>
      </c>
      <c r="P24" s="2"/>
    </row>
    <row r="25" spans="1:16" ht="15.75" thickBot="1" x14ac:dyDescent="0.3">
      <c r="A25" s="2"/>
      <c r="C25" s="38" t="s">
        <v>64</v>
      </c>
      <c r="D25" s="15"/>
      <c r="E25" s="15"/>
      <c r="F25" s="39">
        <v>1028</v>
      </c>
      <c r="G25" s="16"/>
      <c r="M25" s="133" t="s">
        <v>65</v>
      </c>
      <c r="N25" s="134"/>
      <c r="O25" s="37">
        <f>(J10-J11)/J10</f>
        <v>0.37639925373134331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31" t="s">
        <v>66</v>
      </c>
      <c r="I26" s="132"/>
      <c r="J26" s="132"/>
      <c r="K26" s="115"/>
      <c r="M26" s="133" t="s">
        <v>67</v>
      </c>
      <c r="N26" s="134"/>
      <c r="O26" s="37">
        <f>(J11-J12)/J11</f>
        <v>0.33807030665669408</v>
      </c>
      <c r="P26" s="2"/>
    </row>
    <row r="27" spans="1:16" ht="15.75" customHeight="1" x14ac:dyDescent="0.25">
      <c r="A27" s="2"/>
      <c r="B27" s="41"/>
      <c r="C27" s="42" t="s">
        <v>18</v>
      </c>
      <c r="D27" s="43" t="s">
        <v>19</v>
      </c>
      <c r="E27" s="43" t="s">
        <v>14</v>
      </c>
      <c r="F27" s="19" t="s">
        <v>13</v>
      </c>
      <c r="G27" s="44" t="s">
        <v>20</v>
      </c>
      <c r="H27" s="24" t="s">
        <v>18</v>
      </c>
      <c r="I27" s="25" t="s">
        <v>68</v>
      </c>
      <c r="J27" s="25" t="s">
        <v>69</v>
      </c>
      <c r="K27" s="26" t="s">
        <v>70</v>
      </c>
      <c r="M27" s="133" t="s">
        <v>71</v>
      </c>
      <c r="N27" s="134"/>
      <c r="O27" s="37">
        <f>(J12-J13)/J12</f>
        <v>6.7796610169491523E-3</v>
      </c>
      <c r="P27" s="2"/>
    </row>
    <row r="28" spans="1:16" ht="15" customHeight="1" x14ac:dyDescent="0.25">
      <c r="A28" s="2"/>
      <c r="B28" s="41"/>
      <c r="C28" s="45" t="s">
        <v>72</v>
      </c>
      <c r="D28" s="33">
        <v>91.54</v>
      </c>
      <c r="E28" s="33"/>
      <c r="F28" s="34"/>
      <c r="G28" s="46"/>
      <c r="H28" s="47" t="s">
        <v>104</v>
      </c>
      <c r="I28" s="33">
        <v>515</v>
      </c>
      <c r="J28" s="33">
        <v>453</v>
      </c>
      <c r="K28" s="34">
        <f>I28-J28</f>
        <v>62</v>
      </c>
      <c r="M28" s="142" t="s">
        <v>73</v>
      </c>
      <c r="N28" s="143"/>
      <c r="O28" s="70">
        <f>(J10-J13)/J10</f>
        <v>0.59001865671641796</v>
      </c>
      <c r="P28" s="2"/>
    </row>
    <row r="29" spans="1:16" ht="15.75" thickBot="1" x14ac:dyDescent="0.3">
      <c r="A29" s="2"/>
      <c r="B29" s="41"/>
      <c r="C29" s="45" t="s">
        <v>74</v>
      </c>
      <c r="D29" s="33">
        <v>72.650000000000006</v>
      </c>
      <c r="E29" s="33">
        <v>68.510000000000005</v>
      </c>
      <c r="F29" s="34">
        <v>94.31</v>
      </c>
      <c r="G29" s="48">
        <v>5.3</v>
      </c>
      <c r="H29" s="65" t="s">
        <v>2</v>
      </c>
      <c r="I29" s="35">
        <v>234</v>
      </c>
      <c r="J29" s="35">
        <v>201</v>
      </c>
      <c r="K29" s="36">
        <f>I29-J29</f>
        <v>33</v>
      </c>
      <c r="L29" s="49"/>
      <c r="M29" s="147" t="s">
        <v>75</v>
      </c>
      <c r="N29" s="148"/>
      <c r="O29" s="71">
        <f>(J9-J13)/J9</f>
        <v>0.82741017082269785</v>
      </c>
      <c r="P29" s="2"/>
    </row>
    <row r="30" spans="1:16" ht="15" customHeight="1" x14ac:dyDescent="0.25">
      <c r="A30" s="2"/>
      <c r="B30" s="41"/>
      <c r="C30" s="45" t="s">
        <v>76</v>
      </c>
      <c r="D30" s="33">
        <v>77.75</v>
      </c>
      <c r="E30" s="33">
        <v>64.41</v>
      </c>
      <c r="F30" s="34">
        <v>82.84</v>
      </c>
      <c r="P30" s="2"/>
    </row>
    <row r="31" spans="1:16" ht="15" customHeight="1" x14ac:dyDescent="0.25">
      <c r="A31" s="2"/>
      <c r="B31" s="41"/>
      <c r="C31" s="45" t="s">
        <v>77</v>
      </c>
      <c r="D31" s="33">
        <v>75.25</v>
      </c>
      <c r="E31" s="33">
        <v>53.74</v>
      </c>
      <c r="F31" s="34">
        <v>71.41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54.61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91.52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90"/>
      <c r="C40" s="139" t="s">
        <v>141</v>
      </c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1"/>
      <c r="P40" s="2"/>
    </row>
    <row r="41" spans="1:16" x14ac:dyDescent="0.25">
      <c r="A41" s="2"/>
      <c r="C41" s="139" t="s">
        <v>142</v>
      </c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1"/>
      <c r="P41" s="2"/>
    </row>
    <row r="42" spans="1:16" x14ac:dyDescent="0.25">
      <c r="A42" s="2"/>
      <c r="C42" s="139" t="s">
        <v>143</v>
      </c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1"/>
      <c r="P42" s="2"/>
    </row>
    <row r="43" spans="1:16" x14ac:dyDescent="0.25">
      <c r="A43" s="2"/>
      <c r="C43" s="139" t="s">
        <v>144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1"/>
      <c r="P43" s="2"/>
    </row>
    <row r="44" spans="1:16" x14ac:dyDescent="0.25">
      <c r="A44" s="2"/>
      <c r="C44" s="139" t="s">
        <v>145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1"/>
      <c r="P44" s="2"/>
    </row>
    <row r="45" spans="1:16" x14ac:dyDescent="0.25">
      <c r="A45" s="2"/>
      <c r="C45" s="139" t="s">
        <v>146</v>
      </c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1"/>
      <c r="P45" s="2"/>
    </row>
    <row r="46" spans="1:16" x14ac:dyDescent="0.25">
      <c r="A46" s="2"/>
      <c r="C46" s="139" t="s">
        <v>147</v>
      </c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1"/>
      <c r="P46" s="2"/>
    </row>
    <row r="47" spans="1:16" x14ac:dyDescent="0.25">
      <c r="A47" s="2"/>
      <c r="C47" s="139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1"/>
      <c r="P47" s="2"/>
    </row>
    <row r="48" spans="1:16" x14ac:dyDescent="0.25">
      <c r="A48" s="2"/>
      <c r="C48" s="139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1"/>
      <c r="P48" s="2"/>
    </row>
    <row r="49" spans="1:16" x14ac:dyDescent="0.25">
      <c r="A49" s="2"/>
      <c r="C49" s="139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1"/>
      <c r="P49" s="2"/>
    </row>
    <row r="50" spans="1:16" ht="15" customHeight="1" x14ac:dyDescent="0.25">
      <c r="A50" s="2"/>
      <c r="C50" s="139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1"/>
      <c r="P50" s="2"/>
    </row>
    <row r="51" spans="1:16" x14ac:dyDescent="0.25">
      <c r="A51" s="2"/>
      <c r="C51" s="139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1"/>
      <c r="P51" s="2"/>
    </row>
    <row r="52" spans="1:16" x14ac:dyDescent="0.25">
      <c r="A52" s="2"/>
      <c r="C52" s="139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1"/>
      <c r="P52" s="2"/>
    </row>
    <row r="53" spans="1:16" x14ac:dyDescent="0.25">
      <c r="A53" s="2"/>
      <c r="C53" s="144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110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9" t="s">
        <v>18</v>
      </c>
      <c r="D62" s="111" t="s">
        <v>19</v>
      </c>
      <c r="E62" s="111" t="s">
        <v>20</v>
      </c>
      <c r="F62" s="111" t="s">
        <v>21</v>
      </c>
      <c r="G62" s="111"/>
      <c r="H62" s="111"/>
      <c r="I62" s="111"/>
      <c r="J62" s="111"/>
      <c r="K62" s="113"/>
      <c r="M62" s="6" t="s">
        <v>22</v>
      </c>
      <c r="N62" s="114" t="s">
        <v>20</v>
      </c>
      <c r="O62" s="115"/>
      <c r="P62" s="2"/>
    </row>
    <row r="63" spans="1:16" x14ac:dyDescent="0.25">
      <c r="A63" s="2"/>
      <c r="C63" s="110"/>
      <c r="D63" s="112"/>
      <c r="E63" s="112"/>
      <c r="F63" s="7" t="s">
        <v>23</v>
      </c>
      <c r="G63" s="7" t="s">
        <v>24</v>
      </c>
      <c r="H63" s="7" t="s">
        <v>25</v>
      </c>
      <c r="I63" s="7" t="s">
        <v>26</v>
      </c>
      <c r="J63" s="112" t="s">
        <v>6</v>
      </c>
      <c r="K63" s="116"/>
      <c r="M63" s="8">
        <v>1</v>
      </c>
      <c r="N63" s="117"/>
      <c r="O63" s="118"/>
      <c r="P63" s="2"/>
    </row>
    <row r="64" spans="1:16" ht="15" customHeight="1" x14ac:dyDescent="0.25">
      <c r="A64" s="2"/>
      <c r="C64" s="9" t="s">
        <v>27</v>
      </c>
      <c r="D64" s="10"/>
      <c r="E64" s="10"/>
      <c r="F64" s="11">
        <v>1005</v>
      </c>
      <c r="G64" s="12"/>
      <c r="H64" s="12"/>
      <c r="I64" s="12"/>
      <c r="J64" s="119">
        <f>AVERAGE(F64:I64)</f>
        <v>1005</v>
      </c>
      <c r="K64" s="120"/>
      <c r="M64" s="8">
        <v>2</v>
      </c>
      <c r="N64" s="117">
        <v>8.6</v>
      </c>
      <c r="O64" s="118"/>
      <c r="P64" s="2"/>
    </row>
    <row r="65" spans="1:16" x14ac:dyDescent="0.25">
      <c r="A65" s="2"/>
      <c r="C65" s="9" t="s">
        <v>28</v>
      </c>
      <c r="D65" s="10"/>
      <c r="E65" s="10"/>
      <c r="F65" s="11">
        <v>566</v>
      </c>
      <c r="G65" s="12"/>
      <c r="H65" s="12"/>
      <c r="I65" s="12"/>
      <c r="J65" s="119">
        <f t="shared" ref="J65:J70" si="1">AVERAGE(F65:I65)</f>
        <v>566</v>
      </c>
      <c r="K65" s="120"/>
      <c r="M65" s="8">
        <v>3</v>
      </c>
      <c r="N65" s="117">
        <v>9</v>
      </c>
      <c r="O65" s="118"/>
      <c r="P65" s="2"/>
    </row>
    <row r="66" spans="1:16" ht="15" customHeight="1" x14ac:dyDescent="0.25">
      <c r="A66" s="2"/>
      <c r="C66" s="9" t="s">
        <v>29</v>
      </c>
      <c r="D66" s="11">
        <v>64.64</v>
      </c>
      <c r="E66" s="11">
        <v>7.6</v>
      </c>
      <c r="F66" s="11">
        <v>1455</v>
      </c>
      <c r="G66" s="11">
        <v>1122</v>
      </c>
      <c r="H66" s="11">
        <v>1180</v>
      </c>
      <c r="I66" s="11">
        <v>1215</v>
      </c>
      <c r="J66" s="119">
        <f t="shared" si="1"/>
        <v>1243</v>
      </c>
      <c r="K66" s="120"/>
      <c r="M66" s="8">
        <v>4</v>
      </c>
      <c r="N66" s="117">
        <v>7.1</v>
      </c>
      <c r="O66" s="118"/>
      <c r="P66" s="2"/>
    </row>
    <row r="67" spans="1:16" ht="15" customHeight="1" x14ac:dyDescent="0.25">
      <c r="A67" s="2"/>
      <c r="C67" s="9" t="s">
        <v>31</v>
      </c>
      <c r="D67" s="11">
        <v>60.51</v>
      </c>
      <c r="E67" s="11">
        <v>8.6</v>
      </c>
      <c r="F67" s="11">
        <v>666</v>
      </c>
      <c r="G67" s="11">
        <v>609</v>
      </c>
      <c r="H67" s="11">
        <v>617</v>
      </c>
      <c r="I67" s="11">
        <v>602</v>
      </c>
      <c r="J67" s="119">
        <f t="shared" si="1"/>
        <v>623.5</v>
      </c>
      <c r="K67" s="120"/>
      <c r="M67" s="8">
        <v>5</v>
      </c>
      <c r="N67" s="117">
        <v>9.5</v>
      </c>
      <c r="O67" s="118"/>
      <c r="P67" s="2"/>
    </row>
    <row r="68" spans="1:16" ht="15.75" customHeight="1" thickBot="1" x14ac:dyDescent="0.3">
      <c r="A68" s="2"/>
      <c r="C68" s="9" t="s">
        <v>33</v>
      </c>
      <c r="D68" s="11"/>
      <c r="E68" s="11"/>
      <c r="F68" s="11">
        <v>408</v>
      </c>
      <c r="G68" s="63">
        <v>394</v>
      </c>
      <c r="H68" s="63">
        <v>371</v>
      </c>
      <c r="I68" s="63">
        <v>354</v>
      </c>
      <c r="J68" s="119">
        <f t="shared" si="1"/>
        <v>381.75</v>
      </c>
      <c r="K68" s="120"/>
      <c r="M68" s="13">
        <v>6</v>
      </c>
      <c r="N68" s="121">
        <v>9.3000000000000007</v>
      </c>
      <c r="O68" s="122"/>
      <c r="P68" s="2"/>
    </row>
    <row r="69" spans="1:16" ht="15.75" thickBot="1" x14ac:dyDescent="0.3">
      <c r="A69" s="2"/>
      <c r="C69" s="9" t="s">
        <v>35</v>
      </c>
      <c r="D69" s="11"/>
      <c r="E69" s="11"/>
      <c r="F69" s="11">
        <v>234</v>
      </c>
      <c r="G69" s="63">
        <v>242</v>
      </c>
      <c r="H69" s="63">
        <v>240</v>
      </c>
      <c r="I69" s="63">
        <v>231</v>
      </c>
      <c r="J69" s="119">
        <f t="shared" si="1"/>
        <v>236.75</v>
      </c>
      <c r="K69" s="120"/>
      <c r="N69" s="68" t="s">
        <v>36</v>
      </c>
      <c r="O69" s="69" t="s">
        <v>37</v>
      </c>
      <c r="P69" s="2"/>
    </row>
    <row r="70" spans="1:16" ht="15.75" thickBot="1" x14ac:dyDescent="0.3">
      <c r="A70" s="2"/>
      <c r="C70" s="14" t="s">
        <v>39</v>
      </c>
      <c r="D70" s="15">
        <v>61.35</v>
      </c>
      <c r="E70" s="15">
        <v>8.1</v>
      </c>
      <c r="F70" s="15">
        <v>258</v>
      </c>
      <c r="G70" s="15">
        <v>246</v>
      </c>
      <c r="H70" s="15">
        <v>245</v>
      </c>
      <c r="I70" s="15">
        <v>233</v>
      </c>
      <c r="J70" s="123">
        <f t="shared" si="1"/>
        <v>245.5</v>
      </c>
      <c r="K70" s="124"/>
      <c r="M70" s="67" t="s">
        <v>40</v>
      </c>
      <c r="N70" s="65">
        <v>3.26</v>
      </c>
      <c r="O70" s="66">
        <v>4.72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18</v>
      </c>
      <c r="D72" s="18" t="s">
        <v>19</v>
      </c>
      <c r="E72" s="18" t="s">
        <v>20</v>
      </c>
      <c r="F72" s="19" t="s">
        <v>41</v>
      </c>
      <c r="G72" s="20"/>
      <c r="H72" s="17" t="s">
        <v>18</v>
      </c>
      <c r="I72" s="111" t="s">
        <v>42</v>
      </c>
      <c r="J72" s="111"/>
      <c r="K72" s="113"/>
      <c r="M72" s="131" t="s">
        <v>43</v>
      </c>
      <c r="N72" s="132"/>
      <c r="O72" s="115"/>
      <c r="P72" s="2"/>
    </row>
    <row r="73" spans="1:16" ht="15" customHeight="1" x14ac:dyDescent="0.25">
      <c r="A73" s="2"/>
      <c r="C73" s="21" t="s">
        <v>44</v>
      </c>
      <c r="D73" s="11">
        <v>15.64</v>
      </c>
      <c r="E73" s="11">
        <v>9.6</v>
      </c>
      <c r="F73" s="22">
        <v>1029</v>
      </c>
      <c r="G73" s="16"/>
      <c r="H73" s="23" t="s">
        <v>1</v>
      </c>
      <c r="I73" s="135">
        <v>6.23</v>
      </c>
      <c r="J73" s="135"/>
      <c r="K73" s="136"/>
      <c r="M73" s="24" t="s">
        <v>20</v>
      </c>
      <c r="N73" s="25" t="s">
        <v>45</v>
      </c>
      <c r="O73" s="26" t="s">
        <v>46</v>
      </c>
      <c r="P73" s="2"/>
    </row>
    <row r="74" spans="1:16" ht="15.75" thickBot="1" x14ac:dyDescent="0.3">
      <c r="A74" s="2"/>
      <c r="C74" s="21" t="s">
        <v>47</v>
      </c>
      <c r="D74" s="11">
        <v>64.540000000000006</v>
      </c>
      <c r="E74" s="11"/>
      <c r="F74" s="22">
        <v>247</v>
      </c>
      <c r="G74" s="16"/>
      <c r="H74" s="27" t="s">
        <v>2</v>
      </c>
      <c r="I74" s="137">
        <v>5.94</v>
      </c>
      <c r="J74" s="137"/>
      <c r="K74" s="138"/>
      <c r="M74" s="65">
        <v>6.8</v>
      </c>
      <c r="N74" s="28">
        <v>126</v>
      </c>
      <c r="O74" s="66">
        <v>0.04</v>
      </c>
      <c r="P74" s="2"/>
    </row>
    <row r="75" spans="1:16" ht="15" customHeight="1" thickBot="1" x14ac:dyDescent="0.3">
      <c r="A75" s="2"/>
      <c r="C75" s="21" t="s">
        <v>48</v>
      </c>
      <c r="D75" s="11">
        <v>68.34</v>
      </c>
      <c r="E75" s="11"/>
      <c r="F75" s="22">
        <v>242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49</v>
      </c>
      <c r="D76" s="11"/>
      <c r="E76" s="11"/>
      <c r="F76" s="22"/>
      <c r="G76" s="16"/>
      <c r="H76" s="109" t="s">
        <v>50</v>
      </c>
      <c r="I76" s="111"/>
      <c r="J76" s="111"/>
      <c r="K76" s="113"/>
      <c r="M76" s="6" t="s">
        <v>51</v>
      </c>
      <c r="N76" s="29" t="s">
        <v>20</v>
      </c>
      <c r="O76" s="30" t="s">
        <v>52</v>
      </c>
      <c r="P76" s="2"/>
    </row>
    <row r="77" spans="1:16" x14ac:dyDescent="0.25">
      <c r="A77" s="2"/>
      <c r="C77" s="21" t="s">
        <v>53</v>
      </c>
      <c r="D77" s="11">
        <v>70.87</v>
      </c>
      <c r="E77" s="11"/>
      <c r="F77" s="22">
        <v>249</v>
      </c>
      <c r="G77" s="16"/>
      <c r="H77" s="31" t="s">
        <v>54</v>
      </c>
      <c r="I77" s="7" t="s">
        <v>55</v>
      </c>
      <c r="J77" s="7" t="s">
        <v>56</v>
      </c>
      <c r="K77" s="32" t="s">
        <v>57</v>
      </c>
      <c r="M77" s="8">
        <v>1</v>
      </c>
      <c r="N77" s="33">
        <v>5.5</v>
      </c>
      <c r="O77" s="34">
        <v>100</v>
      </c>
      <c r="P77" s="2"/>
    </row>
    <row r="78" spans="1:16" x14ac:dyDescent="0.25">
      <c r="A78" s="2"/>
      <c r="C78" s="21" t="s">
        <v>58</v>
      </c>
      <c r="D78" s="11">
        <v>75.87</v>
      </c>
      <c r="E78" s="11"/>
      <c r="F78" s="22">
        <v>1740</v>
      </c>
      <c r="G78" s="16"/>
      <c r="H78" s="125">
        <v>2</v>
      </c>
      <c r="I78" s="127">
        <v>650</v>
      </c>
      <c r="J78" s="127">
        <v>196</v>
      </c>
      <c r="K78" s="129">
        <f>((I78-J78)/I78)</f>
        <v>0.69846153846153847</v>
      </c>
      <c r="M78" s="13">
        <v>2</v>
      </c>
      <c r="N78" s="35">
        <v>5.7</v>
      </c>
      <c r="O78" s="36">
        <v>100</v>
      </c>
      <c r="P78" s="2"/>
    </row>
    <row r="79" spans="1:16" ht="15.75" thickBot="1" x14ac:dyDescent="0.3">
      <c r="A79" s="2"/>
      <c r="C79" s="21" t="s">
        <v>59</v>
      </c>
      <c r="D79" s="11">
        <v>72.069999999999993</v>
      </c>
      <c r="E79" s="11">
        <v>6.9</v>
      </c>
      <c r="F79" s="22">
        <v>527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60</v>
      </c>
      <c r="D80" s="11"/>
      <c r="E80" s="11"/>
      <c r="F80" s="22">
        <v>501</v>
      </c>
      <c r="G80" s="16"/>
      <c r="H80" s="125">
        <v>13</v>
      </c>
      <c r="I80" s="127">
        <v>400</v>
      </c>
      <c r="J80" s="127">
        <v>209</v>
      </c>
      <c r="K80" s="129">
        <f>((I80-J80)/I80)</f>
        <v>0.47749999999999998</v>
      </c>
      <c r="M80" s="131" t="s">
        <v>61</v>
      </c>
      <c r="N80" s="132"/>
      <c r="O80" s="115"/>
      <c r="P80" s="2"/>
    </row>
    <row r="81" spans="1:16" ht="15.75" thickBot="1" x14ac:dyDescent="0.3">
      <c r="A81" s="2"/>
      <c r="C81" s="21" t="s">
        <v>62</v>
      </c>
      <c r="D81" s="11">
        <v>75.540000000000006</v>
      </c>
      <c r="E81" s="11">
        <v>6.5</v>
      </c>
      <c r="F81" s="22">
        <v>931</v>
      </c>
      <c r="G81" s="16"/>
      <c r="H81" s="126"/>
      <c r="I81" s="128"/>
      <c r="J81" s="128"/>
      <c r="K81" s="130"/>
      <c r="M81" s="133" t="s">
        <v>63</v>
      </c>
      <c r="N81" s="134"/>
      <c r="O81" s="37">
        <f>(J66-J67)/J66</f>
        <v>0.49839098954143202</v>
      </c>
      <c r="P81" s="2"/>
    </row>
    <row r="82" spans="1:16" ht="15.75" thickBot="1" x14ac:dyDescent="0.3">
      <c r="A82" s="2"/>
      <c r="C82" s="38" t="s">
        <v>64</v>
      </c>
      <c r="D82" s="15"/>
      <c r="E82" s="15"/>
      <c r="F82" s="39">
        <v>956</v>
      </c>
      <c r="G82" s="16"/>
      <c r="M82" s="133" t="s">
        <v>65</v>
      </c>
      <c r="N82" s="134"/>
      <c r="O82" s="37">
        <f>(J67-J68)/J67</f>
        <v>0.38773055332798717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31" t="s">
        <v>66</v>
      </c>
      <c r="I83" s="132"/>
      <c r="J83" s="132"/>
      <c r="K83" s="115"/>
      <c r="M83" s="133" t="s">
        <v>67</v>
      </c>
      <c r="N83" s="134"/>
      <c r="O83" s="37">
        <f>(J68-J69)/J68</f>
        <v>0.37982973149967258</v>
      </c>
      <c r="P83" s="2"/>
    </row>
    <row r="84" spans="1:16" ht="15.75" customHeight="1" x14ac:dyDescent="0.25">
      <c r="A84" s="2"/>
      <c r="B84" s="41"/>
      <c r="C84" s="42" t="s">
        <v>18</v>
      </c>
      <c r="D84" s="43" t="s">
        <v>19</v>
      </c>
      <c r="E84" s="43" t="s">
        <v>14</v>
      </c>
      <c r="F84" s="19" t="s">
        <v>13</v>
      </c>
      <c r="G84" s="44" t="s">
        <v>20</v>
      </c>
      <c r="H84" s="24" t="s">
        <v>18</v>
      </c>
      <c r="I84" s="25" t="s">
        <v>68</v>
      </c>
      <c r="J84" s="25" t="s">
        <v>69</v>
      </c>
      <c r="K84" s="26" t="s">
        <v>70</v>
      </c>
      <c r="M84" s="133" t="s">
        <v>71</v>
      </c>
      <c r="N84" s="134"/>
      <c r="O84" s="37">
        <f>(J69-J70)/J69</f>
        <v>-3.6958817317845831E-2</v>
      </c>
      <c r="P84" s="2"/>
    </row>
    <row r="85" spans="1:16" x14ac:dyDescent="0.25">
      <c r="A85" s="2"/>
      <c r="B85" s="41"/>
      <c r="C85" s="45" t="s">
        <v>72</v>
      </c>
      <c r="D85" s="33">
        <v>91.25</v>
      </c>
      <c r="E85" s="33"/>
      <c r="F85" s="34"/>
      <c r="G85" s="46"/>
      <c r="H85" s="47" t="s">
        <v>1</v>
      </c>
      <c r="I85" s="33">
        <v>385</v>
      </c>
      <c r="J85" s="33">
        <v>324</v>
      </c>
      <c r="K85" s="34">
        <f>I85-J85</f>
        <v>61</v>
      </c>
      <c r="M85" s="142" t="s">
        <v>73</v>
      </c>
      <c r="N85" s="143"/>
      <c r="O85" s="70">
        <f>(J67-J70)/J67</f>
        <v>0.60625501202886933</v>
      </c>
      <c r="P85" s="2"/>
    </row>
    <row r="86" spans="1:16" ht="15.75" thickBot="1" x14ac:dyDescent="0.3">
      <c r="A86" s="2"/>
      <c r="B86" s="41"/>
      <c r="C86" s="45" t="s">
        <v>74</v>
      </c>
      <c r="D86" s="33">
        <v>72.95</v>
      </c>
      <c r="E86" s="33">
        <v>68.97</v>
      </c>
      <c r="F86" s="34">
        <v>94.54</v>
      </c>
      <c r="G86" s="48">
        <v>5.3</v>
      </c>
      <c r="H86" s="65" t="s">
        <v>2</v>
      </c>
      <c r="I86" s="35">
        <v>252</v>
      </c>
      <c r="J86" s="35">
        <v>240</v>
      </c>
      <c r="K86" s="34">
        <f>I86-J86</f>
        <v>12</v>
      </c>
      <c r="L86" s="49"/>
      <c r="M86" s="147" t="s">
        <v>75</v>
      </c>
      <c r="N86" s="148"/>
      <c r="O86" s="71">
        <f>(J66-J70)/J66</f>
        <v>0.8024939662107804</v>
      </c>
      <c r="P86" s="2"/>
    </row>
    <row r="87" spans="1:16" ht="15" customHeight="1" x14ac:dyDescent="0.25">
      <c r="A87" s="2"/>
      <c r="B87" s="41"/>
      <c r="C87" s="45" t="s">
        <v>76</v>
      </c>
      <c r="D87" s="33">
        <v>78.900000000000006</v>
      </c>
      <c r="E87" s="33">
        <v>65.05</v>
      </c>
      <c r="F87" s="34">
        <v>82.45</v>
      </c>
      <c r="P87" s="2"/>
    </row>
    <row r="88" spans="1:16" ht="15" customHeight="1" x14ac:dyDescent="0.25">
      <c r="A88" s="2"/>
      <c r="B88" s="41"/>
      <c r="C88" s="45" t="s">
        <v>77</v>
      </c>
      <c r="D88" s="33">
        <v>78.150000000000006</v>
      </c>
      <c r="E88" s="33">
        <v>53.63</v>
      </c>
      <c r="F88" s="34">
        <v>68.62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53.75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91.5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90"/>
      <c r="C97" s="139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1"/>
      <c r="P97" s="2"/>
    </row>
    <row r="98" spans="1:18" ht="15" customHeight="1" x14ac:dyDescent="0.25">
      <c r="A98" s="2"/>
      <c r="C98" s="139" t="s">
        <v>148</v>
      </c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1"/>
      <c r="P98" s="2"/>
    </row>
    <row r="99" spans="1:18" ht="15" customHeight="1" x14ac:dyDescent="0.25">
      <c r="A99" s="2"/>
      <c r="C99" s="139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1"/>
      <c r="P99" s="2"/>
    </row>
    <row r="100" spans="1:18" ht="15.75" customHeight="1" x14ac:dyDescent="0.25">
      <c r="A100" s="2"/>
      <c r="C100" s="139" t="s">
        <v>149</v>
      </c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1"/>
      <c r="P100" s="2"/>
      <c r="R100" s="64" t="s">
        <v>16</v>
      </c>
    </row>
    <row r="101" spans="1:18" ht="15" customHeight="1" x14ac:dyDescent="0.25">
      <c r="A101" s="2"/>
      <c r="C101" s="139" t="s">
        <v>150</v>
      </c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1"/>
      <c r="P101" s="2"/>
    </row>
    <row r="102" spans="1:18" ht="15" customHeight="1" x14ac:dyDescent="0.25">
      <c r="A102" s="2"/>
      <c r="C102" s="139" t="s">
        <v>151</v>
      </c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1"/>
      <c r="P102" s="2"/>
    </row>
    <row r="103" spans="1:18" x14ac:dyDescent="0.25">
      <c r="A103" s="2"/>
      <c r="C103" s="139" t="s">
        <v>152</v>
      </c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1"/>
      <c r="P103" s="2"/>
    </row>
    <row r="104" spans="1:18" x14ac:dyDescent="0.25">
      <c r="A104" s="2"/>
      <c r="C104" s="139" t="s">
        <v>153</v>
      </c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1"/>
      <c r="P104" s="2"/>
    </row>
    <row r="105" spans="1:18" x14ac:dyDescent="0.25">
      <c r="A105" s="2"/>
      <c r="C105" s="139" t="s">
        <v>154</v>
      </c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1"/>
      <c r="P105" s="2"/>
    </row>
    <row r="106" spans="1:18" x14ac:dyDescent="0.25">
      <c r="A106" s="2"/>
      <c r="C106" s="139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1"/>
      <c r="P106" s="2"/>
    </row>
    <row r="107" spans="1:18" x14ac:dyDescent="0.25">
      <c r="A107" s="2"/>
      <c r="C107" s="139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1"/>
      <c r="P107" s="2"/>
    </row>
    <row r="108" spans="1:18" x14ac:dyDescent="0.25">
      <c r="A108" s="2"/>
      <c r="C108" s="139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1"/>
      <c r="P108" s="2"/>
    </row>
    <row r="109" spans="1:18" x14ac:dyDescent="0.25">
      <c r="A109" s="2"/>
      <c r="C109" s="139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1"/>
      <c r="P109" s="2"/>
    </row>
    <row r="110" spans="1:18" x14ac:dyDescent="0.25">
      <c r="A110" s="2"/>
      <c r="C110" s="144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16</v>
      </c>
      <c r="C115" s="4" t="s">
        <v>155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9" t="s">
        <v>18</v>
      </c>
      <c r="D117" s="111" t="s">
        <v>19</v>
      </c>
      <c r="E117" s="111" t="s">
        <v>20</v>
      </c>
      <c r="F117" s="111" t="s">
        <v>21</v>
      </c>
      <c r="G117" s="111"/>
      <c r="H117" s="111"/>
      <c r="I117" s="111"/>
      <c r="J117" s="111"/>
      <c r="K117" s="113"/>
      <c r="M117" s="6" t="s">
        <v>22</v>
      </c>
      <c r="N117" s="114" t="s">
        <v>20</v>
      </c>
      <c r="O117" s="115"/>
      <c r="P117" s="2"/>
    </row>
    <row r="118" spans="1:16" x14ac:dyDescent="0.25">
      <c r="A118" s="2"/>
      <c r="C118" s="110"/>
      <c r="D118" s="112"/>
      <c r="E118" s="112"/>
      <c r="F118" s="7" t="s">
        <v>23</v>
      </c>
      <c r="G118" s="7" t="s">
        <v>24</v>
      </c>
      <c r="H118" s="7" t="s">
        <v>25</v>
      </c>
      <c r="I118" s="7" t="s">
        <v>26</v>
      </c>
      <c r="J118" s="112" t="s">
        <v>6</v>
      </c>
      <c r="K118" s="116"/>
      <c r="M118" s="8">
        <v>1</v>
      </c>
      <c r="N118" s="117"/>
      <c r="O118" s="118"/>
      <c r="P118" s="2"/>
    </row>
    <row r="119" spans="1:16" x14ac:dyDescent="0.25">
      <c r="A119" s="2"/>
      <c r="C119" s="9" t="s">
        <v>27</v>
      </c>
      <c r="D119" s="10"/>
      <c r="E119" s="10"/>
      <c r="F119" s="11">
        <v>1001</v>
      </c>
      <c r="G119" s="12"/>
      <c r="H119" s="12"/>
      <c r="I119" s="12"/>
      <c r="J119" s="119">
        <f>AVERAGE(F119:I119)</f>
        <v>1001</v>
      </c>
      <c r="K119" s="120"/>
      <c r="M119" s="8">
        <v>2</v>
      </c>
      <c r="N119" s="117">
        <v>8.5</v>
      </c>
      <c r="O119" s="118"/>
      <c r="P119" s="2"/>
    </row>
    <row r="120" spans="1:16" x14ac:dyDescent="0.25">
      <c r="A120" s="2"/>
      <c r="C120" s="9" t="s">
        <v>28</v>
      </c>
      <c r="D120" s="10"/>
      <c r="E120" s="10"/>
      <c r="F120" s="11">
        <v>585</v>
      </c>
      <c r="G120" s="12"/>
      <c r="H120" s="12"/>
      <c r="I120" s="12"/>
      <c r="J120" s="119">
        <f t="shared" ref="J120:J125" si="2">AVERAGE(F120:I120)</f>
        <v>585</v>
      </c>
      <c r="K120" s="120"/>
      <c r="M120" s="8">
        <v>3</v>
      </c>
      <c r="N120" s="117">
        <v>8.9</v>
      </c>
      <c r="O120" s="118"/>
      <c r="P120" s="2"/>
    </row>
    <row r="121" spans="1:16" x14ac:dyDescent="0.25">
      <c r="A121" s="2"/>
      <c r="C121" s="9" t="s">
        <v>29</v>
      </c>
      <c r="D121" s="11">
        <v>63.14</v>
      </c>
      <c r="E121" s="11">
        <v>7.4</v>
      </c>
      <c r="F121" s="11">
        <v>1316</v>
      </c>
      <c r="G121" s="11">
        <v>1285</v>
      </c>
      <c r="H121" s="11">
        <v>1384</v>
      </c>
      <c r="I121" s="11">
        <v>1481</v>
      </c>
      <c r="J121" s="119">
        <f t="shared" si="2"/>
        <v>1366.5</v>
      </c>
      <c r="K121" s="120"/>
      <c r="M121" s="8">
        <v>4</v>
      </c>
      <c r="N121" s="117">
        <v>7.1</v>
      </c>
      <c r="O121" s="118"/>
      <c r="P121" s="2"/>
    </row>
    <row r="122" spans="1:16" x14ac:dyDescent="0.25">
      <c r="A122" s="2"/>
      <c r="C122" s="9" t="s">
        <v>31</v>
      </c>
      <c r="D122" s="11">
        <v>61.89</v>
      </c>
      <c r="E122" s="11">
        <v>8.6999999999999993</v>
      </c>
      <c r="F122" s="11">
        <v>648</v>
      </c>
      <c r="G122" s="11">
        <v>636</v>
      </c>
      <c r="H122" s="11">
        <v>685</v>
      </c>
      <c r="I122" s="11">
        <v>705</v>
      </c>
      <c r="J122" s="119">
        <f t="shared" si="2"/>
        <v>668.5</v>
      </c>
      <c r="K122" s="120"/>
      <c r="M122" s="8">
        <v>5</v>
      </c>
      <c r="N122" s="117">
        <v>9.5</v>
      </c>
      <c r="O122" s="118"/>
      <c r="P122" s="2"/>
    </row>
    <row r="123" spans="1:16" x14ac:dyDescent="0.25">
      <c r="A123" s="2"/>
      <c r="C123" s="9" t="s">
        <v>33</v>
      </c>
      <c r="D123" s="11"/>
      <c r="E123" s="11"/>
      <c r="F123" s="11">
        <v>345</v>
      </c>
      <c r="G123" s="63">
        <v>333</v>
      </c>
      <c r="H123" s="63">
        <v>379</v>
      </c>
      <c r="I123" s="63">
        <v>392</v>
      </c>
      <c r="J123" s="119">
        <f t="shared" si="2"/>
        <v>362.25</v>
      </c>
      <c r="K123" s="120"/>
      <c r="M123" s="13">
        <v>6</v>
      </c>
      <c r="N123" s="121">
        <v>8.9</v>
      </c>
      <c r="O123" s="122"/>
      <c r="P123" s="2"/>
    </row>
    <row r="124" spans="1:16" ht="15.75" thickBot="1" x14ac:dyDescent="0.3">
      <c r="A124" s="2"/>
      <c r="C124" s="9" t="s">
        <v>35</v>
      </c>
      <c r="D124" s="11"/>
      <c r="E124" s="11"/>
      <c r="F124" s="11">
        <v>238</v>
      </c>
      <c r="G124" s="63">
        <v>235</v>
      </c>
      <c r="H124" s="63">
        <v>271</v>
      </c>
      <c r="I124" s="63">
        <v>298</v>
      </c>
      <c r="J124" s="119">
        <f t="shared" si="2"/>
        <v>260.5</v>
      </c>
      <c r="K124" s="120"/>
      <c r="N124" s="68" t="s">
        <v>36</v>
      </c>
      <c r="O124" s="69" t="s">
        <v>37</v>
      </c>
      <c r="P124" s="2"/>
    </row>
    <row r="125" spans="1:16" ht="15.75" thickBot="1" x14ac:dyDescent="0.3">
      <c r="A125" s="2"/>
      <c r="C125" s="14" t="s">
        <v>39</v>
      </c>
      <c r="D125" s="15">
        <v>62.55</v>
      </c>
      <c r="E125" s="15">
        <v>8.1</v>
      </c>
      <c r="F125" s="15">
        <v>243</v>
      </c>
      <c r="G125" s="15">
        <v>241</v>
      </c>
      <c r="H125" s="15">
        <v>265</v>
      </c>
      <c r="I125" s="15">
        <v>292</v>
      </c>
      <c r="J125" s="123">
        <f t="shared" si="2"/>
        <v>260.25</v>
      </c>
      <c r="K125" s="124"/>
      <c r="M125" s="67" t="s">
        <v>40</v>
      </c>
      <c r="N125" s="65">
        <v>3.31</v>
      </c>
      <c r="O125" s="66">
        <v>5.23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18</v>
      </c>
      <c r="D127" s="18" t="s">
        <v>19</v>
      </c>
      <c r="E127" s="18" t="s">
        <v>20</v>
      </c>
      <c r="F127" s="19" t="s">
        <v>41</v>
      </c>
      <c r="G127" s="20"/>
      <c r="H127" s="17" t="s">
        <v>18</v>
      </c>
      <c r="I127" s="111" t="s">
        <v>42</v>
      </c>
      <c r="J127" s="111"/>
      <c r="K127" s="113"/>
      <c r="M127" s="131" t="s">
        <v>43</v>
      </c>
      <c r="N127" s="132"/>
      <c r="O127" s="115"/>
      <c r="P127" s="2"/>
    </row>
    <row r="128" spans="1:16" x14ac:dyDescent="0.25">
      <c r="A128" s="2"/>
      <c r="C128" s="21" t="s">
        <v>44</v>
      </c>
      <c r="D128" s="11">
        <v>14.68</v>
      </c>
      <c r="E128" s="11">
        <v>9.6</v>
      </c>
      <c r="F128" s="22">
        <v>1012</v>
      </c>
      <c r="G128" s="16"/>
      <c r="H128" s="23" t="s">
        <v>1</v>
      </c>
      <c r="I128" s="135">
        <v>6.17</v>
      </c>
      <c r="J128" s="135"/>
      <c r="K128" s="136"/>
      <c r="M128" s="24" t="s">
        <v>20</v>
      </c>
      <c r="N128" s="25" t="s">
        <v>45</v>
      </c>
      <c r="O128" s="26" t="s">
        <v>46</v>
      </c>
      <c r="P128" s="2"/>
    </row>
    <row r="129" spans="1:16" ht="15.75" thickBot="1" x14ac:dyDescent="0.3">
      <c r="A129" s="2"/>
      <c r="C129" s="21" t="s">
        <v>47</v>
      </c>
      <c r="D129" s="11">
        <v>69.06</v>
      </c>
      <c r="E129" s="11"/>
      <c r="F129" s="22">
        <v>235</v>
      </c>
      <c r="G129" s="16"/>
      <c r="H129" s="27" t="s">
        <v>2</v>
      </c>
      <c r="I129" s="137">
        <v>5.83</v>
      </c>
      <c r="J129" s="137"/>
      <c r="K129" s="138"/>
      <c r="M129" s="65">
        <v>6.8</v>
      </c>
      <c r="N129" s="28">
        <v>139</v>
      </c>
      <c r="O129" s="66">
        <v>0.03</v>
      </c>
      <c r="P129" s="2"/>
    </row>
    <row r="130" spans="1:16" ht="15" customHeight="1" thickBot="1" x14ac:dyDescent="0.3">
      <c r="A130" s="2"/>
      <c r="C130" s="21" t="s">
        <v>48</v>
      </c>
      <c r="D130" s="11">
        <v>69.239999999999995</v>
      </c>
      <c r="E130" s="11"/>
      <c r="F130" s="22">
        <v>232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49</v>
      </c>
      <c r="D131" s="11"/>
      <c r="E131" s="11"/>
      <c r="F131" s="22"/>
      <c r="G131" s="16"/>
      <c r="H131" s="109" t="s">
        <v>50</v>
      </c>
      <c r="I131" s="111"/>
      <c r="J131" s="111"/>
      <c r="K131" s="113"/>
      <c r="M131" s="6" t="s">
        <v>51</v>
      </c>
      <c r="N131" s="29" t="s">
        <v>20</v>
      </c>
      <c r="O131" s="30" t="s">
        <v>52</v>
      </c>
      <c r="P131" s="2"/>
    </row>
    <row r="132" spans="1:16" x14ac:dyDescent="0.25">
      <c r="A132" s="2"/>
      <c r="C132" s="21" t="s">
        <v>53</v>
      </c>
      <c r="D132" s="11">
        <v>69.569999999999993</v>
      </c>
      <c r="E132" s="11"/>
      <c r="F132" s="22">
        <v>229</v>
      </c>
      <c r="G132" s="16"/>
      <c r="H132" s="31" t="s">
        <v>54</v>
      </c>
      <c r="I132" s="7" t="s">
        <v>55</v>
      </c>
      <c r="J132" s="7" t="s">
        <v>56</v>
      </c>
      <c r="K132" s="32" t="s">
        <v>57</v>
      </c>
      <c r="M132" s="8">
        <v>1</v>
      </c>
      <c r="N132" s="33">
        <v>5.3</v>
      </c>
      <c r="O132" s="34">
        <v>100</v>
      </c>
      <c r="P132" s="2"/>
    </row>
    <row r="133" spans="1:16" ht="15.75" thickBot="1" x14ac:dyDescent="0.3">
      <c r="A133" s="2"/>
      <c r="C133" s="21" t="s">
        <v>58</v>
      </c>
      <c r="D133" s="11">
        <v>75.17</v>
      </c>
      <c r="E133" s="11"/>
      <c r="F133" s="22">
        <v>1868</v>
      </c>
      <c r="G133" s="16"/>
      <c r="H133" s="125"/>
      <c r="I133" s="127"/>
      <c r="J133" s="127"/>
      <c r="K133" s="129" t="e">
        <f>((I133-J133)/I133)</f>
        <v>#DIV/0!</v>
      </c>
      <c r="M133" s="13">
        <v>2</v>
      </c>
      <c r="N133" s="35">
        <v>5.4</v>
      </c>
      <c r="O133" s="36">
        <v>100</v>
      </c>
      <c r="P133" s="2"/>
    </row>
    <row r="134" spans="1:16" ht="15.75" thickBot="1" x14ac:dyDescent="0.3">
      <c r="A134" s="2"/>
      <c r="C134" s="21" t="s">
        <v>59</v>
      </c>
      <c r="D134" s="11">
        <v>74.3</v>
      </c>
      <c r="E134" s="11">
        <v>6.7</v>
      </c>
      <c r="F134" s="22">
        <v>545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60</v>
      </c>
      <c r="D135" s="11"/>
      <c r="E135" s="11"/>
      <c r="F135" s="22">
        <v>530</v>
      </c>
      <c r="G135" s="16"/>
      <c r="H135" s="125"/>
      <c r="I135" s="127"/>
      <c r="J135" s="127"/>
      <c r="K135" s="129" t="e">
        <f>((I135-J135)/I135)</f>
        <v>#DIV/0!</v>
      </c>
      <c r="M135" s="131" t="s">
        <v>61</v>
      </c>
      <c r="N135" s="132"/>
      <c r="O135" s="115"/>
      <c r="P135" s="2"/>
    </row>
    <row r="136" spans="1:16" ht="15.75" thickBot="1" x14ac:dyDescent="0.3">
      <c r="A136" s="2"/>
      <c r="C136" s="21" t="s">
        <v>62</v>
      </c>
      <c r="D136" s="11">
        <v>76.2</v>
      </c>
      <c r="E136" s="11">
        <v>6.3</v>
      </c>
      <c r="F136" s="22">
        <v>965</v>
      </c>
      <c r="G136" s="16"/>
      <c r="H136" s="126"/>
      <c r="I136" s="128"/>
      <c r="J136" s="128"/>
      <c r="K136" s="130"/>
      <c r="M136" s="133" t="s">
        <v>63</v>
      </c>
      <c r="N136" s="134"/>
      <c r="O136" s="37">
        <f>(J121-J122)/J121</f>
        <v>0.51079399926820346</v>
      </c>
      <c r="P136" s="2"/>
    </row>
    <row r="137" spans="1:16" ht="15.75" thickBot="1" x14ac:dyDescent="0.3">
      <c r="A137" s="2"/>
      <c r="C137" s="38" t="s">
        <v>64</v>
      </c>
      <c r="D137" s="15"/>
      <c r="E137" s="15"/>
      <c r="F137" s="39">
        <v>949</v>
      </c>
      <c r="G137" s="16"/>
      <c r="M137" s="133" t="s">
        <v>65</v>
      </c>
      <c r="N137" s="134"/>
      <c r="O137" s="37">
        <f>(J122-J123)/J122</f>
        <v>0.45811518324607331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31" t="s">
        <v>66</v>
      </c>
      <c r="I138" s="132"/>
      <c r="J138" s="132"/>
      <c r="K138" s="115"/>
      <c r="M138" s="133" t="s">
        <v>67</v>
      </c>
      <c r="N138" s="134"/>
      <c r="O138" s="37">
        <f>(J123-J124)/J123</f>
        <v>0.2808833678398896</v>
      </c>
      <c r="P138" s="2"/>
    </row>
    <row r="139" spans="1:16" ht="15.75" customHeight="1" x14ac:dyDescent="0.25">
      <c r="A139" s="2"/>
      <c r="B139" s="41"/>
      <c r="C139" s="42" t="s">
        <v>18</v>
      </c>
      <c r="D139" s="43" t="s">
        <v>19</v>
      </c>
      <c r="E139" s="43" t="s">
        <v>14</v>
      </c>
      <c r="F139" s="19" t="s">
        <v>13</v>
      </c>
      <c r="G139" s="44" t="s">
        <v>20</v>
      </c>
      <c r="H139" s="24" t="s">
        <v>18</v>
      </c>
      <c r="I139" s="25" t="s">
        <v>68</v>
      </c>
      <c r="J139" s="25" t="s">
        <v>69</v>
      </c>
      <c r="K139" s="26" t="s">
        <v>70</v>
      </c>
      <c r="M139" s="133" t="s">
        <v>71</v>
      </c>
      <c r="N139" s="134"/>
      <c r="O139" s="37">
        <f>(J124-J125)/J124</f>
        <v>9.5969289827255275E-4</v>
      </c>
      <c r="P139" s="2"/>
    </row>
    <row r="140" spans="1:16" x14ac:dyDescent="0.25">
      <c r="A140" s="2"/>
      <c r="B140" s="41"/>
      <c r="C140" s="45" t="s">
        <v>72</v>
      </c>
      <c r="D140" s="33">
        <v>91.4</v>
      </c>
      <c r="E140" s="33"/>
      <c r="F140" s="34"/>
      <c r="G140" s="46"/>
      <c r="H140" s="47" t="s">
        <v>104</v>
      </c>
      <c r="I140" s="33">
        <v>381</v>
      </c>
      <c r="J140" s="33">
        <v>276</v>
      </c>
      <c r="K140" s="34">
        <f>I140-J140</f>
        <v>105</v>
      </c>
      <c r="M140" s="142" t="s">
        <v>73</v>
      </c>
      <c r="N140" s="143"/>
      <c r="O140" s="70">
        <f>(J122-J125)/J122</f>
        <v>0.61069558713537775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72.8</v>
      </c>
      <c r="E141" s="33">
        <v>68.650000000000006</v>
      </c>
      <c r="F141" s="34">
        <v>94.3</v>
      </c>
      <c r="G141" s="48">
        <v>5.5</v>
      </c>
      <c r="H141" s="65" t="s">
        <v>2</v>
      </c>
      <c r="I141" s="35">
        <v>201</v>
      </c>
      <c r="J141" s="35">
        <v>160</v>
      </c>
      <c r="K141" s="34">
        <f>I141-J141</f>
        <v>41</v>
      </c>
      <c r="L141" s="49"/>
      <c r="M141" s="147" t="s">
        <v>75</v>
      </c>
      <c r="N141" s="148"/>
      <c r="O141" s="71">
        <f>(J121-J125)/J121</f>
        <v>0.80954994511525791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79.3</v>
      </c>
      <c r="E142" s="33">
        <v>65.3</v>
      </c>
      <c r="F142" s="34">
        <v>82.35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77.849999999999994</v>
      </c>
      <c r="E143" s="33">
        <v>53.53</v>
      </c>
      <c r="F143" s="34">
        <v>68.760000000000005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52.65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91.35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90"/>
      <c r="C152" s="139" t="s">
        <v>156</v>
      </c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1"/>
      <c r="P152" s="2"/>
    </row>
    <row r="153" spans="1:16" ht="15" customHeight="1" x14ac:dyDescent="0.25">
      <c r="A153" s="2"/>
      <c r="C153" s="139" t="s">
        <v>157</v>
      </c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1"/>
      <c r="P153" s="2"/>
    </row>
    <row r="154" spans="1:16" ht="15" customHeight="1" x14ac:dyDescent="0.25">
      <c r="A154" s="2"/>
      <c r="C154" s="139" t="s">
        <v>158</v>
      </c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1"/>
      <c r="P154" s="2"/>
    </row>
    <row r="155" spans="1:16" ht="15" customHeight="1" x14ac:dyDescent="0.25">
      <c r="A155" s="2"/>
      <c r="C155" s="139" t="s">
        <v>159</v>
      </c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1"/>
      <c r="P155" s="2"/>
    </row>
    <row r="156" spans="1:16" ht="15" customHeight="1" x14ac:dyDescent="0.25">
      <c r="A156" s="2"/>
      <c r="C156" s="139" t="s">
        <v>160</v>
      </c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1"/>
      <c r="P156" s="2"/>
    </row>
    <row r="157" spans="1:16" ht="15" customHeight="1" x14ac:dyDescent="0.25">
      <c r="A157" s="2"/>
      <c r="C157" s="139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1"/>
      <c r="P157" s="2"/>
    </row>
    <row r="158" spans="1:16" ht="15" customHeight="1" x14ac:dyDescent="0.25">
      <c r="A158" s="2"/>
      <c r="C158" s="139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1"/>
      <c r="P158" s="2"/>
    </row>
    <row r="159" spans="1:16" x14ac:dyDescent="0.25">
      <c r="A159" s="2"/>
      <c r="C159" s="139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1"/>
      <c r="P159" s="2"/>
    </row>
    <row r="160" spans="1:16" x14ac:dyDescent="0.25">
      <c r="A160" s="2"/>
      <c r="C160" s="139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1"/>
      <c r="P160" s="2"/>
    </row>
    <row r="161" spans="1:16" x14ac:dyDescent="0.25">
      <c r="A161" s="2"/>
      <c r="C161" s="139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1"/>
      <c r="P161" s="2"/>
    </row>
    <row r="162" spans="1:16" x14ac:dyDescent="0.25">
      <c r="A162" s="2"/>
      <c r="C162" s="139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1"/>
      <c r="P162" s="2"/>
    </row>
    <row r="163" spans="1:16" x14ac:dyDescent="0.25">
      <c r="A163" s="2"/>
      <c r="C163" s="139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1"/>
      <c r="P163" s="2"/>
    </row>
    <row r="164" spans="1:16" x14ac:dyDescent="0.25">
      <c r="A164" s="2"/>
      <c r="C164" s="139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1"/>
      <c r="P164" s="2"/>
    </row>
    <row r="165" spans="1:16" x14ac:dyDescent="0.25">
      <c r="A165" s="2"/>
      <c r="C165" s="144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19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E9D61-61D6-440C-90B8-14E82F2B6842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123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9" t="s">
        <v>18</v>
      </c>
      <c r="D5" s="111" t="s">
        <v>19</v>
      </c>
      <c r="E5" s="111" t="s">
        <v>20</v>
      </c>
      <c r="F5" s="111" t="s">
        <v>21</v>
      </c>
      <c r="G5" s="111"/>
      <c r="H5" s="111"/>
      <c r="I5" s="111"/>
      <c r="J5" s="111"/>
      <c r="K5" s="113"/>
      <c r="M5" s="6" t="s">
        <v>22</v>
      </c>
      <c r="N5" s="114" t="s">
        <v>20</v>
      </c>
      <c r="O5" s="115"/>
      <c r="P5" s="2"/>
    </row>
    <row r="6" spans="1:19" x14ac:dyDescent="0.25">
      <c r="A6" s="2"/>
      <c r="C6" s="110"/>
      <c r="D6" s="112"/>
      <c r="E6" s="112"/>
      <c r="F6" s="7" t="s">
        <v>23</v>
      </c>
      <c r="G6" s="7" t="s">
        <v>24</v>
      </c>
      <c r="H6" s="7" t="s">
        <v>25</v>
      </c>
      <c r="I6" s="7" t="s">
        <v>26</v>
      </c>
      <c r="J6" s="112" t="s">
        <v>6</v>
      </c>
      <c r="K6" s="116"/>
      <c r="M6" s="8">
        <v>1</v>
      </c>
      <c r="N6" s="117"/>
      <c r="O6" s="118"/>
      <c r="P6" s="2"/>
      <c r="R6" s="56" t="s">
        <v>0</v>
      </c>
      <c r="S6" s="56">
        <f>AVERAGE(J9,J66,J121)</f>
        <v>1308.3333333333333</v>
      </c>
    </row>
    <row r="7" spans="1:19" x14ac:dyDescent="0.25">
      <c r="A7" s="2"/>
      <c r="C7" s="9" t="s">
        <v>27</v>
      </c>
      <c r="D7" s="10"/>
      <c r="E7" s="10"/>
      <c r="F7" s="11">
        <v>1051</v>
      </c>
      <c r="G7" s="12"/>
      <c r="H7" s="12"/>
      <c r="I7" s="12"/>
      <c r="J7" s="119">
        <f>AVERAGE(F7:I7)</f>
        <v>1051</v>
      </c>
      <c r="K7" s="120"/>
      <c r="M7" s="8">
        <v>2</v>
      </c>
      <c r="N7" s="117">
        <v>8.6</v>
      </c>
      <c r="O7" s="118"/>
      <c r="P7" s="2"/>
      <c r="R7" s="56" t="s">
        <v>1</v>
      </c>
      <c r="S7" s="72">
        <f>AVERAGE(J10,J67,J122)</f>
        <v>623.16666666666663</v>
      </c>
    </row>
    <row r="8" spans="1:19" x14ac:dyDescent="0.25">
      <c r="A8" s="2"/>
      <c r="C8" s="9" t="s">
        <v>28</v>
      </c>
      <c r="D8" s="10"/>
      <c r="E8" s="10"/>
      <c r="F8" s="11">
        <v>626</v>
      </c>
      <c r="G8" s="12"/>
      <c r="H8" s="12"/>
      <c r="I8" s="12"/>
      <c r="J8" s="119">
        <f t="shared" ref="J8:J13" si="0">AVERAGE(F8:I8)</f>
        <v>626</v>
      </c>
      <c r="K8" s="120"/>
      <c r="M8" s="8">
        <v>3</v>
      </c>
      <c r="N8" s="117">
        <v>8.8000000000000007</v>
      </c>
      <c r="O8" s="118"/>
      <c r="P8" s="2"/>
      <c r="R8" s="56" t="s">
        <v>2</v>
      </c>
      <c r="S8" s="73">
        <f>AVERAGE(J13,J70,J125)</f>
        <v>247.75</v>
      </c>
    </row>
    <row r="9" spans="1:19" x14ac:dyDescent="0.25">
      <c r="A9" s="2"/>
      <c r="C9" s="9" t="s">
        <v>29</v>
      </c>
      <c r="D9" s="11">
        <v>63.72</v>
      </c>
      <c r="E9" s="11">
        <v>8.1999999999999993</v>
      </c>
      <c r="F9" s="11">
        <v>1252</v>
      </c>
      <c r="G9" s="11">
        <v>1332</v>
      </c>
      <c r="H9" s="11">
        <v>1378</v>
      </c>
      <c r="I9" s="11">
        <v>1390</v>
      </c>
      <c r="J9" s="119">
        <f t="shared" si="0"/>
        <v>1338</v>
      </c>
      <c r="K9" s="120"/>
      <c r="M9" s="8">
        <v>4</v>
      </c>
      <c r="N9" s="117">
        <v>7.2</v>
      </c>
      <c r="O9" s="118"/>
      <c r="P9" s="2"/>
      <c r="R9" s="74" t="s">
        <v>552</v>
      </c>
      <c r="S9" s="76">
        <f>S6-S7</f>
        <v>685.16666666666663</v>
      </c>
    </row>
    <row r="10" spans="1:19" x14ac:dyDescent="0.25">
      <c r="A10" s="2"/>
      <c r="C10" s="9" t="s">
        <v>31</v>
      </c>
      <c r="D10" s="11" t="s">
        <v>161</v>
      </c>
      <c r="E10" s="11">
        <v>8.6</v>
      </c>
      <c r="F10" s="11">
        <v>700</v>
      </c>
      <c r="G10" s="11">
        <v>646</v>
      </c>
      <c r="H10" s="11">
        <v>619</v>
      </c>
      <c r="I10" s="11">
        <v>657</v>
      </c>
      <c r="J10" s="119">
        <f t="shared" si="0"/>
        <v>655.5</v>
      </c>
      <c r="K10" s="120"/>
      <c r="M10" s="8">
        <v>5</v>
      </c>
      <c r="N10" s="117">
        <v>9.4</v>
      </c>
      <c r="O10" s="118"/>
      <c r="P10" s="2"/>
      <c r="R10" s="74" t="s">
        <v>32</v>
      </c>
      <c r="S10" s="76">
        <f>S7-S8</f>
        <v>375.41666666666663</v>
      </c>
    </row>
    <row r="11" spans="1:19" x14ac:dyDescent="0.25">
      <c r="A11" s="2"/>
      <c r="C11" s="9" t="s">
        <v>33</v>
      </c>
      <c r="D11" s="11"/>
      <c r="E11" s="11"/>
      <c r="F11" s="11">
        <v>401</v>
      </c>
      <c r="G11" s="63">
        <v>415</v>
      </c>
      <c r="H11" s="63">
        <v>404</v>
      </c>
      <c r="I11" s="63">
        <v>354</v>
      </c>
      <c r="J11" s="119">
        <f t="shared" si="0"/>
        <v>393.5</v>
      </c>
      <c r="K11" s="120"/>
      <c r="M11" s="13">
        <v>6</v>
      </c>
      <c r="N11" s="121">
        <v>8.8000000000000007</v>
      </c>
      <c r="O11" s="122"/>
      <c r="P11" s="2"/>
      <c r="R11" s="74" t="s">
        <v>30</v>
      </c>
      <c r="S11" s="75">
        <f>S6-S8</f>
        <v>1060.5833333333333</v>
      </c>
    </row>
    <row r="12" spans="1:19" ht="15.75" thickBot="1" x14ac:dyDescent="0.3">
      <c r="A12" s="2"/>
      <c r="C12" s="9" t="s">
        <v>35</v>
      </c>
      <c r="D12" s="11"/>
      <c r="E12" s="11"/>
      <c r="F12" s="11">
        <v>278</v>
      </c>
      <c r="G12" s="63">
        <v>294</v>
      </c>
      <c r="H12" s="63">
        <v>265</v>
      </c>
      <c r="I12" s="63">
        <v>256</v>
      </c>
      <c r="J12" s="119">
        <f t="shared" si="0"/>
        <v>273.25</v>
      </c>
      <c r="K12" s="120"/>
      <c r="N12" s="68" t="s">
        <v>36</v>
      </c>
      <c r="O12" s="69" t="s">
        <v>37</v>
      </c>
      <c r="P12" s="2"/>
      <c r="R12" s="77" t="s">
        <v>553</v>
      </c>
      <c r="S12" s="94">
        <f>S9/S6</f>
        <v>0.52369426751592352</v>
      </c>
    </row>
    <row r="13" spans="1:19" ht="15.75" thickBot="1" x14ac:dyDescent="0.3">
      <c r="A13" s="2"/>
      <c r="C13" s="14" t="s">
        <v>39</v>
      </c>
      <c r="D13" s="15">
        <v>61.24</v>
      </c>
      <c r="E13" s="15">
        <v>8</v>
      </c>
      <c r="F13" s="15">
        <v>290</v>
      </c>
      <c r="G13" s="15">
        <v>295</v>
      </c>
      <c r="H13" s="15">
        <v>285</v>
      </c>
      <c r="I13" s="15">
        <v>271</v>
      </c>
      <c r="J13" s="123">
        <f t="shared" si="0"/>
        <v>285.25</v>
      </c>
      <c r="K13" s="124"/>
      <c r="M13" s="67" t="s">
        <v>40</v>
      </c>
      <c r="N13" s="65">
        <v>3.88</v>
      </c>
      <c r="O13" s="66">
        <v>4.91</v>
      </c>
      <c r="P13" s="2"/>
      <c r="R13" s="77" t="s">
        <v>38</v>
      </c>
      <c r="S13" s="78">
        <f>S10/S7</f>
        <v>0.60243380583043593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34</v>
      </c>
      <c r="S14" s="94">
        <f>S11/S6</f>
        <v>0.81063694267515918</v>
      </c>
    </row>
    <row r="15" spans="1:19" ht="15" customHeight="1" x14ac:dyDescent="0.25">
      <c r="A15" s="2"/>
      <c r="C15" s="17" t="s">
        <v>18</v>
      </c>
      <c r="D15" s="18" t="s">
        <v>19</v>
      </c>
      <c r="E15" s="18" t="s">
        <v>20</v>
      </c>
      <c r="F15" s="19" t="s">
        <v>41</v>
      </c>
      <c r="G15" s="20"/>
      <c r="H15" s="17" t="s">
        <v>18</v>
      </c>
      <c r="I15" s="111" t="s">
        <v>42</v>
      </c>
      <c r="J15" s="111"/>
      <c r="K15" s="113"/>
      <c r="M15" s="131" t="s">
        <v>43</v>
      </c>
      <c r="N15" s="132"/>
      <c r="O15" s="115"/>
      <c r="P15" s="2"/>
    </row>
    <row r="16" spans="1:19" x14ac:dyDescent="0.25">
      <c r="A16" s="2"/>
      <c r="C16" s="21" t="s">
        <v>44</v>
      </c>
      <c r="D16" s="11">
        <v>9.8699999999999992</v>
      </c>
      <c r="E16" s="11">
        <v>8.1999999999999993</v>
      </c>
      <c r="F16" s="22">
        <v>1134</v>
      </c>
      <c r="G16" s="16"/>
      <c r="H16" s="23" t="s">
        <v>1</v>
      </c>
      <c r="I16" s="135">
        <v>6.88</v>
      </c>
      <c r="J16" s="135"/>
      <c r="K16" s="136"/>
      <c r="M16" s="24" t="s">
        <v>20</v>
      </c>
      <c r="N16" s="25" t="s">
        <v>45</v>
      </c>
      <c r="O16" s="26" t="s">
        <v>46</v>
      </c>
      <c r="P16" s="2"/>
    </row>
    <row r="17" spans="1:16" ht="15.75" thickBot="1" x14ac:dyDescent="0.3">
      <c r="A17" s="2"/>
      <c r="C17" s="21" t="s">
        <v>47</v>
      </c>
      <c r="D17" s="11">
        <v>67.42</v>
      </c>
      <c r="E17" s="11"/>
      <c r="F17" s="22">
        <v>302</v>
      </c>
      <c r="G17" s="16"/>
      <c r="H17" s="27" t="s">
        <v>2</v>
      </c>
      <c r="I17" s="137">
        <v>5.96</v>
      </c>
      <c r="J17" s="137"/>
      <c r="K17" s="138"/>
      <c r="M17" s="65">
        <v>6.9</v>
      </c>
      <c r="N17" s="28">
        <v>141</v>
      </c>
      <c r="O17" s="66">
        <v>0.05</v>
      </c>
      <c r="P17" s="2"/>
    </row>
    <row r="18" spans="1:16" ht="15.75" thickBot="1" x14ac:dyDescent="0.3">
      <c r="A18" s="2"/>
      <c r="C18" s="21" t="s">
        <v>48</v>
      </c>
      <c r="D18" s="11">
        <v>68.27</v>
      </c>
      <c r="E18" s="11"/>
      <c r="F18" s="22">
        <v>298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49</v>
      </c>
      <c r="D19" s="11"/>
      <c r="E19" s="11"/>
      <c r="F19" s="22"/>
      <c r="G19" s="16"/>
      <c r="H19" s="109" t="s">
        <v>50</v>
      </c>
      <c r="I19" s="111"/>
      <c r="J19" s="111"/>
      <c r="K19" s="113"/>
      <c r="M19" s="6" t="s">
        <v>51</v>
      </c>
      <c r="N19" s="29" t="s">
        <v>20</v>
      </c>
      <c r="O19" s="30" t="s">
        <v>52</v>
      </c>
      <c r="P19" s="2"/>
    </row>
    <row r="20" spans="1:16" x14ac:dyDescent="0.25">
      <c r="A20" s="2"/>
      <c r="C20" s="21" t="s">
        <v>53</v>
      </c>
      <c r="D20" s="11">
        <v>62.88</v>
      </c>
      <c r="E20" s="11"/>
      <c r="F20" s="22">
        <v>296</v>
      </c>
      <c r="G20" s="16"/>
      <c r="H20" s="31" t="s">
        <v>54</v>
      </c>
      <c r="I20" s="7" t="s">
        <v>55</v>
      </c>
      <c r="J20" s="7" t="s">
        <v>56</v>
      </c>
      <c r="K20" s="32" t="s">
        <v>57</v>
      </c>
      <c r="M20" s="8">
        <v>1</v>
      </c>
      <c r="N20" s="33">
        <v>5.8</v>
      </c>
      <c r="O20" s="34">
        <v>100</v>
      </c>
      <c r="P20" s="2"/>
    </row>
    <row r="21" spans="1:16" ht="15.75" thickBot="1" x14ac:dyDescent="0.3">
      <c r="A21" s="2"/>
      <c r="C21" s="21" t="s">
        <v>58</v>
      </c>
      <c r="D21" s="11">
        <v>73.510000000000005</v>
      </c>
      <c r="E21" s="11"/>
      <c r="F21" s="22">
        <v>1844</v>
      </c>
      <c r="G21" s="16"/>
      <c r="H21" s="125"/>
      <c r="I21" s="127"/>
      <c r="J21" s="127"/>
      <c r="K21" s="129" t="e">
        <f>((I21-J21)/I21)</f>
        <v>#DIV/0!</v>
      </c>
      <c r="M21" s="13">
        <v>2</v>
      </c>
      <c r="N21" s="35">
        <v>5.7</v>
      </c>
      <c r="O21" s="36">
        <v>100</v>
      </c>
      <c r="P21" s="2"/>
    </row>
    <row r="22" spans="1:16" ht="15.75" customHeight="1" thickBot="1" x14ac:dyDescent="0.3">
      <c r="A22" s="2"/>
      <c r="C22" s="21" t="s">
        <v>59</v>
      </c>
      <c r="D22" s="11">
        <v>74.48</v>
      </c>
      <c r="E22" s="11">
        <v>6.6</v>
      </c>
      <c r="F22" s="22">
        <v>488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60</v>
      </c>
      <c r="D23" s="11"/>
      <c r="E23" s="11"/>
      <c r="F23" s="22">
        <v>462</v>
      </c>
      <c r="G23" s="16"/>
      <c r="H23" s="125"/>
      <c r="I23" s="127"/>
      <c r="J23" s="127"/>
      <c r="K23" s="129" t="e">
        <f>((I23-J23)/I23)</f>
        <v>#DIV/0!</v>
      </c>
      <c r="M23" s="131" t="s">
        <v>61</v>
      </c>
      <c r="N23" s="132"/>
      <c r="O23" s="115"/>
      <c r="P23" s="2"/>
    </row>
    <row r="24" spans="1:16" ht="15.75" thickBot="1" x14ac:dyDescent="0.3">
      <c r="A24" s="2"/>
      <c r="C24" s="21" t="s">
        <v>62</v>
      </c>
      <c r="D24" s="11">
        <v>76.05</v>
      </c>
      <c r="E24" s="11">
        <v>6.3</v>
      </c>
      <c r="F24" s="22">
        <v>933</v>
      </c>
      <c r="G24" s="16"/>
      <c r="H24" s="126"/>
      <c r="I24" s="128"/>
      <c r="J24" s="128"/>
      <c r="K24" s="130"/>
      <c r="M24" s="133" t="s">
        <v>63</v>
      </c>
      <c r="N24" s="134"/>
      <c r="O24" s="37">
        <f>(J9-J10)/J9</f>
        <v>0.51008968609865468</v>
      </c>
      <c r="P24" s="2"/>
    </row>
    <row r="25" spans="1:16" ht="15.75" thickBot="1" x14ac:dyDescent="0.3">
      <c r="A25" s="2"/>
      <c r="C25" s="38" t="s">
        <v>64</v>
      </c>
      <c r="D25" s="15"/>
      <c r="E25" s="15"/>
      <c r="F25" s="39">
        <v>915</v>
      </c>
      <c r="G25" s="16"/>
      <c r="M25" s="133" t="s">
        <v>65</v>
      </c>
      <c r="N25" s="134"/>
      <c r="O25" s="37">
        <f>(J10-J11)/J10</f>
        <v>0.39969488939740655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31" t="s">
        <v>66</v>
      </c>
      <c r="I26" s="132"/>
      <c r="J26" s="132"/>
      <c r="K26" s="115"/>
      <c r="M26" s="133" t="s">
        <v>67</v>
      </c>
      <c r="N26" s="134"/>
      <c r="O26" s="37">
        <f>(J11-J12)/J11</f>
        <v>0.30559085133418046</v>
      </c>
      <c r="P26" s="2"/>
    </row>
    <row r="27" spans="1:16" ht="15.75" customHeight="1" x14ac:dyDescent="0.25">
      <c r="A27" s="2"/>
      <c r="B27" s="41"/>
      <c r="C27" s="42" t="s">
        <v>18</v>
      </c>
      <c r="D27" s="43" t="s">
        <v>19</v>
      </c>
      <c r="E27" s="43" t="s">
        <v>14</v>
      </c>
      <c r="F27" s="19" t="s">
        <v>13</v>
      </c>
      <c r="G27" s="44" t="s">
        <v>20</v>
      </c>
      <c r="H27" s="24" t="s">
        <v>18</v>
      </c>
      <c r="I27" s="25" t="s">
        <v>68</v>
      </c>
      <c r="J27" s="25" t="s">
        <v>69</v>
      </c>
      <c r="K27" s="26" t="s">
        <v>70</v>
      </c>
      <c r="M27" s="133" t="s">
        <v>71</v>
      </c>
      <c r="N27" s="134"/>
      <c r="O27" s="37">
        <f>(J12-J13)/J12</f>
        <v>-4.3915827996340348E-2</v>
      </c>
      <c r="P27" s="2"/>
    </row>
    <row r="28" spans="1:16" ht="15" customHeight="1" x14ac:dyDescent="0.25">
      <c r="A28" s="2"/>
      <c r="B28" s="41"/>
      <c r="C28" s="45" t="s">
        <v>72</v>
      </c>
      <c r="D28" s="33">
        <v>91.58</v>
      </c>
      <c r="E28" s="33"/>
      <c r="F28" s="34"/>
      <c r="G28" s="46"/>
      <c r="H28" s="47" t="s">
        <v>104</v>
      </c>
      <c r="I28" s="33">
        <v>733</v>
      </c>
      <c r="J28" s="33">
        <v>665</v>
      </c>
      <c r="K28" s="34">
        <f>I28-J28</f>
        <v>68</v>
      </c>
      <c r="M28" s="142" t="s">
        <v>73</v>
      </c>
      <c r="N28" s="143"/>
      <c r="O28" s="70">
        <f>(J10-J13)/J10</f>
        <v>0.56483600305110604</v>
      </c>
      <c r="P28" s="2"/>
    </row>
    <row r="29" spans="1:16" ht="15.75" thickBot="1" x14ac:dyDescent="0.3">
      <c r="A29" s="2"/>
      <c r="B29" s="41"/>
      <c r="C29" s="45" t="s">
        <v>74</v>
      </c>
      <c r="D29" s="33">
        <v>72.650000000000006</v>
      </c>
      <c r="E29" s="33">
        <v>68.44</v>
      </c>
      <c r="F29" s="34">
        <v>94.21</v>
      </c>
      <c r="G29" s="48">
        <v>5.3</v>
      </c>
      <c r="H29" s="65" t="s">
        <v>2</v>
      </c>
      <c r="I29" s="35">
        <v>315</v>
      </c>
      <c r="J29" s="35">
        <v>269</v>
      </c>
      <c r="K29" s="36">
        <f>I29-J29</f>
        <v>46</v>
      </c>
      <c r="L29" s="49"/>
      <c r="M29" s="147" t="s">
        <v>75</v>
      </c>
      <c r="N29" s="148"/>
      <c r="O29" s="71">
        <f>(J9-J13)/J9</f>
        <v>0.78680866965620333</v>
      </c>
      <c r="P29" s="2"/>
    </row>
    <row r="30" spans="1:16" ht="15" customHeight="1" x14ac:dyDescent="0.25">
      <c r="A30" s="2"/>
      <c r="B30" s="41"/>
      <c r="C30" s="45" t="s">
        <v>76</v>
      </c>
      <c r="D30" s="33">
        <v>77.45</v>
      </c>
      <c r="E30" s="33">
        <v>64.010000000000005</v>
      </c>
      <c r="F30" s="34">
        <v>82.65</v>
      </c>
      <c r="P30" s="2"/>
    </row>
    <row r="31" spans="1:16" ht="15" customHeight="1" x14ac:dyDescent="0.25">
      <c r="A31" s="2"/>
      <c r="B31" s="41"/>
      <c r="C31" s="45" t="s">
        <v>77</v>
      </c>
      <c r="D31" s="33">
        <v>75.650000000000006</v>
      </c>
      <c r="E31" s="33">
        <v>53.95</v>
      </c>
      <c r="F31" s="34">
        <v>71.319999999999993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53.81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91.42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90"/>
      <c r="C40" s="139" t="s">
        <v>162</v>
      </c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1"/>
      <c r="P40" s="2"/>
    </row>
    <row r="41" spans="1:16" x14ac:dyDescent="0.25">
      <c r="A41" s="2"/>
      <c r="C41" s="139" t="s">
        <v>163</v>
      </c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1"/>
      <c r="P41" s="2"/>
    </row>
    <row r="42" spans="1:16" x14ac:dyDescent="0.25">
      <c r="A42" s="2"/>
      <c r="C42" s="139" t="s">
        <v>164</v>
      </c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1"/>
      <c r="P42" s="2"/>
    </row>
    <row r="43" spans="1:16" x14ac:dyDescent="0.25">
      <c r="A43" s="2"/>
      <c r="C43" s="139" t="s">
        <v>165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1"/>
      <c r="P43" s="2"/>
    </row>
    <row r="44" spans="1:16" x14ac:dyDescent="0.25">
      <c r="A44" s="2"/>
      <c r="C44" s="139" t="s">
        <v>166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1"/>
      <c r="P44" s="2"/>
    </row>
    <row r="45" spans="1:16" x14ac:dyDescent="0.25">
      <c r="A45" s="2"/>
      <c r="C45" s="139" t="s">
        <v>167</v>
      </c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1"/>
      <c r="P45" s="2"/>
    </row>
    <row r="46" spans="1:16" x14ac:dyDescent="0.25">
      <c r="A46" s="2"/>
      <c r="C46" s="139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1"/>
      <c r="P46" s="2"/>
    </row>
    <row r="47" spans="1:16" x14ac:dyDescent="0.25">
      <c r="A47" s="2"/>
      <c r="C47" s="139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1"/>
      <c r="P47" s="2"/>
    </row>
    <row r="48" spans="1:16" x14ac:dyDescent="0.25">
      <c r="A48" s="2"/>
      <c r="C48" s="139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1"/>
      <c r="P48" s="2"/>
    </row>
    <row r="49" spans="1:16" x14ac:dyDescent="0.25">
      <c r="A49" s="2"/>
      <c r="C49" s="139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1"/>
      <c r="P49" s="2"/>
    </row>
    <row r="50" spans="1:16" ht="15" customHeight="1" x14ac:dyDescent="0.25">
      <c r="A50" s="2"/>
      <c r="C50" s="139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1"/>
      <c r="P50" s="2"/>
    </row>
    <row r="51" spans="1:16" x14ac:dyDescent="0.25">
      <c r="A51" s="2"/>
      <c r="C51" s="139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1"/>
      <c r="P51" s="2"/>
    </row>
    <row r="52" spans="1:16" x14ac:dyDescent="0.25">
      <c r="A52" s="2"/>
      <c r="C52" s="139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1"/>
      <c r="P52" s="2"/>
    </row>
    <row r="53" spans="1:16" x14ac:dyDescent="0.25">
      <c r="A53" s="2"/>
      <c r="C53" s="144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168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9" t="s">
        <v>18</v>
      </c>
      <c r="D62" s="111" t="s">
        <v>19</v>
      </c>
      <c r="E62" s="111" t="s">
        <v>20</v>
      </c>
      <c r="F62" s="111" t="s">
        <v>21</v>
      </c>
      <c r="G62" s="111"/>
      <c r="H62" s="111"/>
      <c r="I62" s="111"/>
      <c r="J62" s="111"/>
      <c r="K62" s="113"/>
      <c r="M62" s="6" t="s">
        <v>22</v>
      </c>
      <c r="N62" s="114" t="s">
        <v>20</v>
      </c>
      <c r="O62" s="115"/>
      <c r="P62" s="2"/>
    </row>
    <row r="63" spans="1:16" x14ac:dyDescent="0.25">
      <c r="A63" s="2"/>
      <c r="C63" s="110"/>
      <c r="D63" s="112"/>
      <c r="E63" s="112"/>
      <c r="F63" s="7" t="s">
        <v>23</v>
      </c>
      <c r="G63" s="7" t="s">
        <v>24</v>
      </c>
      <c r="H63" s="7" t="s">
        <v>25</v>
      </c>
      <c r="I63" s="7" t="s">
        <v>26</v>
      </c>
      <c r="J63" s="112" t="s">
        <v>6</v>
      </c>
      <c r="K63" s="116"/>
      <c r="M63" s="8">
        <v>1</v>
      </c>
      <c r="N63" s="117"/>
      <c r="O63" s="118"/>
      <c r="P63" s="2"/>
    </row>
    <row r="64" spans="1:16" ht="15" customHeight="1" x14ac:dyDescent="0.25">
      <c r="A64" s="2"/>
      <c r="C64" s="9" t="s">
        <v>27</v>
      </c>
      <c r="D64" s="10"/>
      <c r="E64" s="10"/>
      <c r="F64" s="11">
        <v>1072</v>
      </c>
      <c r="G64" s="12"/>
      <c r="H64" s="12"/>
      <c r="I64" s="12"/>
      <c r="J64" s="119">
        <f>AVERAGE(F64:I64)</f>
        <v>1072</v>
      </c>
      <c r="K64" s="120"/>
      <c r="M64" s="8">
        <v>2</v>
      </c>
      <c r="N64" s="117">
        <v>8.5</v>
      </c>
      <c r="O64" s="118"/>
      <c r="P64" s="2"/>
    </row>
    <row r="65" spans="1:16" x14ac:dyDescent="0.25">
      <c r="A65" s="2"/>
      <c r="C65" s="9" t="s">
        <v>28</v>
      </c>
      <c r="D65" s="10"/>
      <c r="E65" s="10"/>
      <c r="F65" s="11">
        <v>579</v>
      </c>
      <c r="G65" s="12"/>
      <c r="H65" s="12"/>
      <c r="I65" s="12"/>
      <c r="J65" s="119">
        <f t="shared" ref="J65:J70" si="1">AVERAGE(F65:I65)</f>
        <v>579</v>
      </c>
      <c r="K65" s="120"/>
      <c r="M65" s="8">
        <v>3</v>
      </c>
      <c r="N65" s="117">
        <v>8.6</v>
      </c>
      <c r="O65" s="118"/>
      <c r="P65" s="2"/>
    </row>
    <row r="66" spans="1:16" ht="15" customHeight="1" x14ac:dyDescent="0.25">
      <c r="A66" s="2"/>
      <c r="C66" s="9" t="s">
        <v>29</v>
      </c>
      <c r="D66" s="11">
        <v>64.61</v>
      </c>
      <c r="E66" s="11">
        <v>7</v>
      </c>
      <c r="F66" s="11">
        <v>1477</v>
      </c>
      <c r="G66" s="11">
        <v>1421</v>
      </c>
      <c r="H66" s="11">
        <v>1388</v>
      </c>
      <c r="I66" s="11">
        <v>1221</v>
      </c>
      <c r="J66" s="119">
        <f t="shared" si="1"/>
        <v>1376.75</v>
      </c>
      <c r="K66" s="120"/>
      <c r="M66" s="8">
        <v>4</v>
      </c>
      <c r="N66" s="117">
        <v>7</v>
      </c>
      <c r="O66" s="118"/>
      <c r="P66" s="2"/>
    </row>
    <row r="67" spans="1:16" ht="15" customHeight="1" x14ac:dyDescent="0.25">
      <c r="A67" s="2"/>
      <c r="C67" s="9" t="s">
        <v>31</v>
      </c>
      <c r="D67" s="11">
        <v>61.71</v>
      </c>
      <c r="E67" s="11">
        <v>8.1999999999999993</v>
      </c>
      <c r="F67" s="11">
        <v>677</v>
      </c>
      <c r="G67" s="11">
        <v>666</v>
      </c>
      <c r="H67" s="11">
        <v>674</v>
      </c>
      <c r="I67" s="11">
        <v>591</v>
      </c>
      <c r="J67" s="119">
        <f t="shared" si="1"/>
        <v>652</v>
      </c>
      <c r="K67" s="120"/>
      <c r="M67" s="8">
        <v>5</v>
      </c>
      <c r="N67" s="117">
        <v>9.6</v>
      </c>
      <c r="O67" s="118"/>
      <c r="P67" s="2"/>
    </row>
    <row r="68" spans="1:16" ht="15.75" customHeight="1" thickBot="1" x14ac:dyDescent="0.3">
      <c r="A68" s="2"/>
      <c r="C68" s="9" t="s">
        <v>33</v>
      </c>
      <c r="D68" s="11"/>
      <c r="E68" s="11"/>
      <c r="F68" s="11">
        <v>404</v>
      </c>
      <c r="G68" s="63">
        <v>401</v>
      </c>
      <c r="H68" s="63">
        <v>396</v>
      </c>
      <c r="I68" s="63">
        <v>386</v>
      </c>
      <c r="J68" s="119">
        <f t="shared" si="1"/>
        <v>396.75</v>
      </c>
      <c r="K68" s="120"/>
      <c r="M68" s="13">
        <v>6</v>
      </c>
      <c r="N68" s="121">
        <v>9.4</v>
      </c>
      <c r="O68" s="122"/>
      <c r="P68" s="2"/>
    </row>
    <row r="69" spans="1:16" ht="15.75" thickBot="1" x14ac:dyDescent="0.3">
      <c r="A69" s="2"/>
      <c r="C69" s="9" t="s">
        <v>35</v>
      </c>
      <c r="D69" s="11"/>
      <c r="E69" s="11"/>
      <c r="F69" s="11">
        <v>259</v>
      </c>
      <c r="G69" s="63">
        <v>248</v>
      </c>
      <c r="H69" s="63">
        <v>255</v>
      </c>
      <c r="I69" s="63">
        <v>233</v>
      </c>
      <c r="J69" s="119">
        <f t="shared" si="1"/>
        <v>248.75</v>
      </c>
      <c r="K69" s="120"/>
      <c r="N69" s="68" t="s">
        <v>36</v>
      </c>
      <c r="O69" s="69" t="s">
        <v>37</v>
      </c>
      <c r="P69" s="2"/>
    </row>
    <row r="70" spans="1:16" ht="15.75" thickBot="1" x14ac:dyDescent="0.3">
      <c r="A70" s="2"/>
      <c r="C70" s="14" t="s">
        <v>39</v>
      </c>
      <c r="D70" s="15">
        <v>60.91</v>
      </c>
      <c r="E70" s="15">
        <v>7.6</v>
      </c>
      <c r="F70" s="15">
        <v>268</v>
      </c>
      <c r="G70" s="15">
        <v>259</v>
      </c>
      <c r="H70" s="15">
        <v>266</v>
      </c>
      <c r="I70" s="15">
        <v>241</v>
      </c>
      <c r="J70" s="123">
        <f t="shared" si="1"/>
        <v>258.5</v>
      </c>
      <c r="K70" s="124"/>
      <c r="M70" s="67" t="s">
        <v>40</v>
      </c>
      <c r="N70" s="65">
        <v>3.66</v>
      </c>
      <c r="O70" s="66">
        <v>4.79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18</v>
      </c>
      <c r="D72" s="18" t="s">
        <v>19</v>
      </c>
      <c r="E72" s="18" t="s">
        <v>20</v>
      </c>
      <c r="F72" s="19" t="s">
        <v>41</v>
      </c>
      <c r="G72" s="20"/>
      <c r="H72" s="17" t="s">
        <v>18</v>
      </c>
      <c r="I72" s="111" t="s">
        <v>42</v>
      </c>
      <c r="J72" s="111"/>
      <c r="K72" s="113"/>
      <c r="M72" s="131" t="s">
        <v>43</v>
      </c>
      <c r="N72" s="132"/>
      <c r="O72" s="115"/>
      <c r="P72" s="2"/>
    </row>
    <row r="73" spans="1:16" ht="15" customHeight="1" x14ac:dyDescent="0.25">
      <c r="A73" s="2"/>
      <c r="C73" s="21" t="s">
        <v>44</v>
      </c>
      <c r="D73" s="11">
        <v>10.220000000000001</v>
      </c>
      <c r="E73" s="11">
        <v>9.1999999999999993</v>
      </c>
      <c r="F73" s="22">
        <v>1255</v>
      </c>
      <c r="G73" s="16"/>
      <c r="H73" s="23" t="s">
        <v>1</v>
      </c>
      <c r="I73" s="135">
        <v>5.49</v>
      </c>
      <c r="J73" s="135"/>
      <c r="K73" s="136"/>
      <c r="M73" s="24" t="s">
        <v>20</v>
      </c>
      <c r="N73" s="25" t="s">
        <v>45</v>
      </c>
      <c r="O73" s="26" t="s">
        <v>46</v>
      </c>
      <c r="P73" s="2"/>
    </row>
    <row r="74" spans="1:16" ht="15.75" thickBot="1" x14ac:dyDescent="0.3">
      <c r="A74" s="2"/>
      <c r="C74" s="21" t="s">
        <v>47</v>
      </c>
      <c r="D74" s="11">
        <v>67.77</v>
      </c>
      <c r="E74" s="11"/>
      <c r="F74" s="22">
        <v>287</v>
      </c>
      <c r="G74" s="16"/>
      <c r="H74" s="27" t="s">
        <v>2</v>
      </c>
      <c r="I74" s="137">
        <v>5.15</v>
      </c>
      <c r="J74" s="137"/>
      <c r="K74" s="138"/>
      <c r="M74" s="65">
        <v>6.8</v>
      </c>
      <c r="N74" s="28">
        <v>92</v>
      </c>
      <c r="O74" s="66">
        <v>0.03</v>
      </c>
      <c r="P74" s="2"/>
    </row>
    <row r="75" spans="1:16" ht="15" customHeight="1" thickBot="1" x14ac:dyDescent="0.3">
      <c r="A75" s="2"/>
      <c r="C75" s="21" t="s">
        <v>48</v>
      </c>
      <c r="D75" s="11">
        <v>68.12</v>
      </c>
      <c r="E75" s="11"/>
      <c r="F75" s="22">
        <v>271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49</v>
      </c>
      <c r="D76" s="11"/>
      <c r="E76" s="11"/>
      <c r="F76" s="22"/>
      <c r="G76" s="16"/>
      <c r="H76" s="109" t="s">
        <v>50</v>
      </c>
      <c r="I76" s="111"/>
      <c r="J76" s="111"/>
      <c r="K76" s="113"/>
      <c r="M76" s="6" t="s">
        <v>51</v>
      </c>
      <c r="N76" s="29" t="s">
        <v>20</v>
      </c>
      <c r="O76" s="30" t="s">
        <v>52</v>
      </c>
      <c r="P76" s="2"/>
    </row>
    <row r="77" spans="1:16" x14ac:dyDescent="0.25">
      <c r="A77" s="2"/>
      <c r="C77" s="21" t="s">
        <v>53</v>
      </c>
      <c r="D77" s="11">
        <v>69.06</v>
      </c>
      <c r="E77" s="11"/>
      <c r="F77" s="22">
        <v>277</v>
      </c>
      <c r="G77" s="16"/>
      <c r="H77" s="31" t="s">
        <v>54</v>
      </c>
      <c r="I77" s="7" t="s">
        <v>55</v>
      </c>
      <c r="J77" s="7" t="s">
        <v>56</v>
      </c>
      <c r="K77" s="32" t="s">
        <v>57</v>
      </c>
      <c r="M77" s="8">
        <v>1</v>
      </c>
      <c r="N77" s="33">
        <v>5.7</v>
      </c>
      <c r="O77" s="34">
        <v>100</v>
      </c>
      <c r="P77" s="2"/>
    </row>
    <row r="78" spans="1:16" x14ac:dyDescent="0.25">
      <c r="A78" s="2"/>
      <c r="C78" s="21" t="s">
        <v>58</v>
      </c>
      <c r="D78" s="11">
        <v>76.010000000000005</v>
      </c>
      <c r="E78" s="11"/>
      <c r="F78" s="22">
        <v>1710</v>
      </c>
      <c r="G78" s="16"/>
      <c r="H78" s="125">
        <v>3</v>
      </c>
      <c r="I78" s="127">
        <v>777</v>
      </c>
      <c r="J78" s="127">
        <v>577</v>
      </c>
      <c r="K78" s="129">
        <f>((I78-J78)/I78)</f>
        <v>0.2574002574002574</v>
      </c>
      <c r="M78" s="13">
        <v>2</v>
      </c>
      <c r="N78" s="35">
        <v>5.5</v>
      </c>
      <c r="O78" s="36">
        <v>100</v>
      </c>
      <c r="P78" s="2"/>
    </row>
    <row r="79" spans="1:16" ht="15.75" thickBot="1" x14ac:dyDescent="0.3">
      <c r="A79" s="2"/>
      <c r="C79" s="21" t="s">
        <v>59</v>
      </c>
      <c r="D79" s="11">
        <v>74.41</v>
      </c>
      <c r="E79" s="11">
        <v>6.8</v>
      </c>
      <c r="F79" s="22">
        <v>598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60</v>
      </c>
      <c r="D80" s="11"/>
      <c r="E80" s="11"/>
      <c r="F80" s="22">
        <v>591</v>
      </c>
      <c r="G80" s="16"/>
      <c r="H80" s="125"/>
      <c r="I80" s="127"/>
      <c r="J80" s="127"/>
      <c r="K80" s="129" t="e">
        <f>((I80-J80)/I80)</f>
        <v>#DIV/0!</v>
      </c>
      <c r="M80" s="131" t="s">
        <v>61</v>
      </c>
      <c r="N80" s="132"/>
      <c r="O80" s="115"/>
      <c r="P80" s="2"/>
    </row>
    <row r="81" spans="1:16" ht="15.75" thickBot="1" x14ac:dyDescent="0.3">
      <c r="A81" s="2"/>
      <c r="C81" s="21" t="s">
        <v>62</v>
      </c>
      <c r="D81" s="11">
        <v>76.92</v>
      </c>
      <c r="E81" s="11">
        <v>6.4</v>
      </c>
      <c r="F81" s="22">
        <v>1075</v>
      </c>
      <c r="G81" s="16"/>
      <c r="H81" s="126"/>
      <c r="I81" s="128"/>
      <c r="J81" s="128"/>
      <c r="K81" s="130"/>
      <c r="M81" s="133" t="s">
        <v>63</v>
      </c>
      <c r="N81" s="134"/>
      <c r="O81" s="37">
        <f>(J66-J67)/J66</f>
        <v>0.52642091883057929</v>
      </c>
      <c r="P81" s="2"/>
    </row>
    <row r="82" spans="1:16" ht="15.75" thickBot="1" x14ac:dyDescent="0.3">
      <c r="A82" s="2"/>
      <c r="C82" s="38" t="s">
        <v>64</v>
      </c>
      <c r="D82" s="15"/>
      <c r="E82" s="15"/>
      <c r="F82" s="39">
        <v>1049</v>
      </c>
      <c r="G82" s="16"/>
      <c r="M82" s="133" t="s">
        <v>65</v>
      </c>
      <c r="N82" s="134"/>
      <c r="O82" s="37">
        <f>(J67-J68)/J67</f>
        <v>0.39148773006134968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31" t="s">
        <v>66</v>
      </c>
      <c r="I83" s="132"/>
      <c r="J83" s="132"/>
      <c r="K83" s="115"/>
      <c r="M83" s="133" t="s">
        <v>67</v>
      </c>
      <c r="N83" s="134"/>
      <c r="O83" s="37">
        <f>(J68-J69)/J68</f>
        <v>0.37303087586641465</v>
      </c>
      <c r="P83" s="2"/>
    </row>
    <row r="84" spans="1:16" ht="15.75" customHeight="1" x14ac:dyDescent="0.25">
      <c r="A84" s="2"/>
      <c r="B84" s="41"/>
      <c r="C84" s="42" t="s">
        <v>18</v>
      </c>
      <c r="D84" s="43" t="s">
        <v>19</v>
      </c>
      <c r="E84" s="43" t="s">
        <v>14</v>
      </c>
      <c r="F84" s="19" t="s">
        <v>13</v>
      </c>
      <c r="G84" s="44" t="s">
        <v>20</v>
      </c>
      <c r="H84" s="24" t="s">
        <v>18</v>
      </c>
      <c r="I84" s="25" t="s">
        <v>68</v>
      </c>
      <c r="J84" s="25" t="s">
        <v>69</v>
      </c>
      <c r="K84" s="26" t="s">
        <v>70</v>
      </c>
      <c r="M84" s="133" t="s">
        <v>71</v>
      </c>
      <c r="N84" s="134"/>
      <c r="O84" s="37">
        <f>(J69-J70)/J69</f>
        <v>-3.9195979899497489E-2</v>
      </c>
      <c r="P84" s="2"/>
    </row>
    <row r="85" spans="1:16" x14ac:dyDescent="0.25">
      <c r="A85" s="2"/>
      <c r="B85" s="41"/>
      <c r="C85" s="45" t="s">
        <v>72</v>
      </c>
      <c r="D85" s="33">
        <v>91.04</v>
      </c>
      <c r="E85" s="33"/>
      <c r="F85" s="34"/>
      <c r="G85" s="46"/>
      <c r="H85" s="47" t="s">
        <v>1</v>
      </c>
      <c r="I85" s="33">
        <v>844</v>
      </c>
      <c r="J85" s="33">
        <v>751</v>
      </c>
      <c r="K85" s="34">
        <f>I85-J85</f>
        <v>93</v>
      </c>
      <c r="M85" s="142" t="s">
        <v>73</v>
      </c>
      <c r="N85" s="143"/>
      <c r="O85" s="70">
        <f>(J67-J70)/J67</f>
        <v>0.6035276073619632</v>
      </c>
      <c r="P85" s="2"/>
    </row>
    <row r="86" spans="1:16" ht="15.75" thickBot="1" x14ac:dyDescent="0.3">
      <c r="A86" s="2"/>
      <c r="B86" s="41"/>
      <c r="C86" s="45" t="s">
        <v>74</v>
      </c>
      <c r="D86" s="33">
        <v>73.150000000000006</v>
      </c>
      <c r="E86" s="33">
        <v>68.08</v>
      </c>
      <c r="F86" s="34">
        <v>93.07</v>
      </c>
      <c r="G86" s="48">
        <v>5.9</v>
      </c>
      <c r="H86" s="65" t="s">
        <v>2</v>
      </c>
      <c r="I86" s="35">
        <v>289</v>
      </c>
      <c r="J86" s="35">
        <v>259</v>
      </c>
      <c r="K86" s="34">
        <f>I86-J86</f>
        <v>30</v>
      </c>
      <c r="L86" s="49"/>
      <c r="M86" s="147" t="s">
        <v>75</v>
      </c>
      <c r="N86" s="148"/>
      <c r="O86" s="71">
        <f>(J66-J70)/J66</f>
        <v>0.81223896858543676</v>
      </c>
      <c r="P86" s="2"/>
    </row>
    <row r="87" spans="1:16" ht="15" customHeight="1" x14ac:dyDescent="0.25">
      <c r="A87" s="2"/>
      <c r="B87" s="41"/>
      <c r="C87" s="45" t="s">
        <v>76</v>
      </c>
      <c r="D87" s="33">
        <v>79.650000000000006</v>
      </c>
      <c r="E87" s="33">
        <v>65.12</v>
      </c>
      <c r="F87" s="34">
        <v>81.77</v>
      </c>
      <c r="P87" s="2"/>
    </row>
    <row r="88" spans="1:16" ht="15" customHeight="1" x14ac:dyDescent="0.25">
      <c r="A88" s="2"/>
      <c r="B88" s="41"/>
      <c r="C88" s="45" t="s">
        <v>77</v>
      </c>
      <c r="D88" s="33">
        <v>76.05</v>
      </c>
      <c r="E88" s="33">
        <v>53.83</v>
      </c>
      <c r="F88" s="34">
        <v>70.84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57.32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90.96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90"/>
      <c r="C97" s="139" t="s">
        <v>169</v>
      </c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1"/>
      <c r="P97" s="2"/>
    </row>
    <row r="98" spans="1:18" ht="15" customHeight="1" x14ac:dyDescent="0.25">
      <c r="A98" s="2"/>
      <c r="C98" s="139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1"/>
      <c r="P98" s="2"/>
    </row>
    <row r="99" spans="1:18" ht="15" customHeight="1" x14ac:dyDescent="0.25">
      <c r="A99" s="2"/>
      <c r="C99" s="139" t="s">
        <v>119</v>
      </c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1"/>
      <c r="P99" s="2"/>
    </row>
    <row r="100" spans="1:18" ht="15.75" customHeight="1" x14ac:dyDescent="0.25">
      <c r="A100" s="2"/>
      <c r="C100" s="139" t="s">
        <v>170</v>
      </c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1"/>
      <c r="P100" s="2"/>
      <c r="R100" s="64" t="s">
        <v>16</v>
      </c>
    </row>
    <row r="101" spans="1:18" ht="15" customHeight="1" x14ac:dyDescent="0.25">
      <c r="A101" s="2"/>
      <c r="C101" s="139" t="s">
        <v>171</v>
      </c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1"/>
      <c r="P101" s="2"/>
    </row>
    <row r="102" spans="1:18" ht="15" customHeight="1" x14ac:dyDescent="0.25">
      <c r="A102" s="2"/>
      <c r="C102" s="139" t="s">
        <v>172</v>
      </c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1"/>
      <c r="P102" s="2"/>
    </row>
    <row r="103" spans="1:18" x14ac:dyDescent="0.25">
      <c r="A103" s="2"/>
      <c r="C103" s="139" t="s">
        <v>173</v>
      </c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1"/>
      <c r="P103" s="2"/>
    </row>
    <row r="104" spans="1:18" x14ac:dyDescent="0.25">
      <c r="A104" s="2"/>
      <c r="C104" s="139" t="s">
        <v>174</v>
      </c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1"/>
      <c r="P104" s="2"/>
    </row>
    <row r="105" spans="1:18" x14ac:dyDescent="0.25">
      <c r="A105" s="2"/>
      <c r="C105" s="139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1"/>
      <c r="P105" s="2"/>
    </row>
    <row r="106" spans="1:18" x14ac:dyDescent="0.25">
      <c r="A106" s="2"/>
      <c r="C106" s="139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1"/>
      <c r="P106" s="2"/>
    </row>
    <row r="107" spans="1:18" x14ac:dyDescent="0.25">
      <c r="A107" s="2"/>
      <c r="C107" s="139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1"/>
      <c r="P107" s="2"/>
    </row>
    <row r="108" spans="1:18" x14ac:dyDescent="0.25">
      <c r="A108" s="2"/>
      <c r="C108" s="139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1"/>
      <c r="P108" s="2"/>
    </row>
    <row r="109" spans="1:18" x14ac:dyDescent="0.25">
      <c r="A109" s="2"/>
      <c r="C109" s="139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1"/>
      <c r="P109" s="2"/>
    </row>
    <row r="110" spans="1:18" x14ac:dyDescent="0.25">
      <c r="A110" s="2"/>
      <c r="C110" s="144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16</v>
      </c>
      <c r="C115" s="4" t="s">
        <v>155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9" t="s">
        <v>18</v>
      </c>
      <c r="D117" s="111" t="s">
        <v>19</v>
      </c>
      <c r="E117" s="111" t="s">
        <v>20</v>
      </c>
      <c r="F117" s="111" t="s">
        <v>21</v>
      </c>
      <c r="G117" s="111"/>
      <c r="H117" s="111"/>
      <c r="I117" s="111"/>
      <c r="J117" s="111"/>
      <c r="K117" s="113"/>
      <c r="M117" s="6" t="s">
        <v>22</v>
      </c>
      <c r="N117" s="114" t="s">
        <v>20</v>
      </c>
      <c r="O117" s="115"/>
      <c r="P117" s="2"/>
    </row>
    <row r="118" spans="1:16" x14ac:dyDescent="0.25">
      <c r="A118" s="2"/>
      <c r="C118" s="110"/>
      <c r="D118" s="112"/>
      <c r="E118" s="112"/>
      <c r="F118" s="7" t="s">
        <v>23</v>
      </c>
      <c r="G118" s="7" t="s">
        <v>24</v>
      </c>
      <c r="H118" s="7" t="s">
        <v>25</v>
      </c>
      <c r="I118" s="7" t="s">
        <v>26</v>
      </c>
      <c r="J118" s="112" t="s">
        <v>6</v>
      </c>
      <c r="K118" s="116"/>
      <c r="M118" s="8">
        <v>1</v>
      </c>
      <c r="N118" s="117"/>
      <c r="O118" s="118"/>
      <c r="P118" s="2"/>
    </row>
    <row r="119" spans="1:16" x14ac:dyDescent="0.25">
      <c r="A119" s="2"/>
      <c r="C119" s="9" t="s">
        <v>27</v>
      </c>
      <c r="D119" s="10"/>
      <c r="E119" s="10"/>
      <c r="F119" s="11">
        <v>1011</v>
      </c>
      <c r="G119" s="12"/>
      <c r="H119" s="12"/>
      <c r="I119" s="12"/>
      <c r="J119" s="119">
        <f>AVERAGE(F119:I119)</f>
        <v>1011</v>
      </c>
      <c r="K119" s="120"/>
      <c r="M119" s="8">
        <v>2</v>
      </c>
      <c r="N119" s="117">
        <v>8.6999999999999993</v>
      </c>
      <c r="O119" s="118"/>
      <c r="P119" s="2"/>
    </row>
    <row r="120" spans="1:16" x14ac:dyDescent="0.25">
      <c r="A120" s="2"/>
      <c r="C120" s="9" t="s">
        <v>28</v>
      </c>
      <c r="D120" s="10"/>
      <c r="E120" s="10"/>
      <c r="F120" s="11">
        <v>595</v>
      </c>
      <c r="G120" s="12"/>
      <c r="H120" s="12"/>
      <c r="I120" s="12"/>
      <c r="J120" s="119">
        <f t="shared" ref="J120:J125" si="2">AVERAGE(F120:I120)</f>
        <v>595</v>
      </c>
      <c r="K120" s="120"/>
      <c r="M120" s="8">
        <v>3</v>
      </c>
      <c r="N120" s="117">
        <v>8.5</v>
      </c>
      <c r="O120" s="118"/>
      <c r="P120" s="2"/>
    </row>
    <row r="121" spans="1:16" x14ac:dyDescent="0.25">
      <c r="A121" s="2"/>
      <c r="C121" s="9" t="s">
        <v>29</v>
      </c>
      <c r="D121" s="11">
        <v>63.08</v>
      </c>
      <c r="E121" s="11">
        <v>6.6</v>
      </c>
      <c r="F121" s="11">
        <v>1207</v>
      </c>
      <c r="G121" s="11">
        <v>1230</v>
      </c>
      <c r="H121" s="11">
        <v>1211</v>
      </c>
      <c r="I121" s="11">
        <v>1193</v>
      </c>
      <c r="J121" s="119">
        <f t="shared" si="2"/>
        <v>1210.25</v>
      </c>
      <c r="K121" s="120"/>
      <c r="M121" s="8">
        <v>4</v>
      </c>
      <c r="N121" s="117">
        <v>6.6</v>
      </c>
      <c r="O121" s="118"/>
      <c r="P121" s="2"/>
    </row>
    <row r="122" spans="1:16" x14ac:dyDescent="0.25">
      <c r="A122" s="2"/>
      <c r="C122" s="9" t="s">
        <v>31</v>
      </c>
      <c r="D122" s="11">
        <v>59.99</v>
      </c>
      <c r="E122" s="11">
        <v>8.1999999999999993</v>
      </c>
      <c r="F122" s="11">
        <v>608</v>
      </c>
      <c r="G122" s="11">
        <v>626</v>
      </c>
      <c r="H122" s="11">
        <v>571</v>
      </c>
      <c r="I122" s="11">
        <v>443</v>
      </c>
      <c r="J122" s="119">
        <f t="shared" si="2"/>
        <v>562</v>
      </c>
      <c r="K122" s="120"/>
      <c r="M122" s="8">
        <v>5</v>
      </c>
      <c r="N122" s="117">
        <v>9.3000000000000007</v>
      </c>
      <c r="O122" s="118"/>
      <c r="P122" s="2"/>
    </row>
    <row r="123" spans="1:16" x14ac:dyDescent="0.25">
      <c r="A123" s="2"/>
      <c r="C123" s="9" t="s">
        <v>33</v>
      </c>
      <c r="D123" s="11"/>
      <c r="E123" s="11"/>
      <c r="F123" s="11">
        <v>304</v>
      </c>
      <c r="G123" s="63">
        <v>335</v>
      </c>
      <c r="H123" s="63">
        <v>297</v>
      </c>
      <c r="I123" s="63">
        <v>266</v>
      </c>
      <c r="J123" s="119">
        <f t="shared" si="2"/>
        <v>300.5</v>
      </c>
      <c r="K123" s="120"/>
      <c r="M123" s="13">
        <v>6</v>
      </c>
      <c r="N123" s="121">
        <v>9.6</v>
      </c>
      <c r="O123" s="122"/>
      <c r="P123" s="2"/>
    </row>
    <row r="124" spans="1:16" ht="15.75" thickBot="1" x14ac:dyDescent="0.3">
      <c r="A124" s="2"/>
      <c r="C124" s="9" t="s">
        <v>35</v>
      </c>
      <c r="D124" s="11"/>
      <c r="E124" s="11"/>
      <c r="F124" s="11">
        <v>202</v>
      </c>
      <c r="G124" s="63">
        <v>199</v>
      </c>
      <c r="H124" s="63">
        <v>191</v>
      </c>
      <c r="I124" s="63">
        <v>181</v>
      </c>
      <c r="J124" s="119">
        <f t="shared" si="2"/>
        <v>193.25</v>
      </c>
      <c r="K124" s="120"/>
      <c r="N124" s="68" t="s">
        <v>36</v>
      </c>
      <c r="O124" s="69" t="s">
        <v>37</v>
      </c>
      <c r="P124" s="2"/>
    </row>
    <row r="125" spans="1:16" ht="15.75" thickBot="1" x14ac:dyDescent="0.3">
      <c r="A125" s="2"/>
      <c r="C125" s="14" t="s">
        <v>39</v>
      </c>
      <c r="D125" s="15">
        <v>59.08</v>
      </c>
      <c r="E125" s="15">
        <v>7.5</v>
      </c>
      <c r="F125" s="15">
        <v>207</v>
      </c>
      <c r="G125" s="15">
        <v>204</v>
      </c>
      <c r="H125" s="15">
        <v>199</v>
      </c>
      <c r="I125" s="15">
        <v>188</v>
      </c>
      <c r="J125" s="123">
        <f t="shared" si="2"/>
        <v>199.5</v>
      </c>
      <c r="K125" s="124"/>
      <c r="M125" s="67" t="s">
        <v>40</v>
      </c>
      <c r="N125" s="65">
        <v>3.41</v>
      </c>
      <c r="O125" s="66">
        <v>5.22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18</v>
      </c>
      <c r="D127" s="18" t="s">
        <v>19</v>
      </c>
      <c r="E127" s="18" t="s">
        <v>20</v>
      </c>
      <c r="F127" s="19" t="s">
        <v>41</v>
      </c>
      <c r="G127" s="20"/>
      <c r="H127" s="17" t="s">
        <v>18</v>
      </c>
      <c r="I127" s="111" t="s">
        <v>42</v>
      </c>
      <c r="J127" s="111"/>
      <c r="K127" s="113"/>
      <c r="M127" s="131" t="s">
        <v>43</v>
      </c>
      <c r="N127" s="132"/>
      <c r="O127" s="115"/>
      <c r="P127" s="2"/>
    </row>
    <row r="128" spans="1:16" x14ac:dyDescent="0.25">
      <c r="A128" s="2"/>
      <c r="C128" s="21" t="s">
        <v>44</v>
      </c>
      <c r="D128" s="11">
        <v>9.23</v>
      </c>
      <c r="E128" s="11">
        <v>10.199999999999999</v>
      </c>
      <c r="F128" s="22">
        <v>1289</v>
      </c>
      <c r="G128" s="16"/>
      <c r="H128" s="23" t="s">
        <v>1</v>
      </c>
      <c r="I128" s="135">
        <v>6.06</v>
      </c>
      <c r="J128" s="135"/>
      <c r="K128" s="136"/>
      <c r="M128" s="24" t="s">
        <v>20</v>
      </c>
      <c r="N128" s="25" t="s">
        <v>45</v>
      </c>
      <c r="O128" s="26" t="s">
        <v>46</v>
      </c>
      <c r="P128" s="2"/>
    </row>
    <row r="129" spans="1:16" ht="15.75" thickBot="1" x14ac:dyDescent="0.3">
      <c r="A129" s="2"/>
      <c r="C129" s="21" t="s">
        <v>47</v>
      </c>
      <c r="D129" s="11">
        <v>63.46</v>
      </c>
      <c r="E129" s="11"/>
      <c r="F129" s="22">
        <v>227</v>
      </c>
      <c r="G129" s="16"/>
      <c r="H129" s="27" t="s">
        <v>2</v>
      </c>
      <c r="I129" s="137">
        <v>5.83</v>
      </c>
      <c r="J129" s="137"/>
      <c r="K129" s="138"/>
      <c r="M129" s="65">
        <v>6.9</v>
      </c>
      <c r="N129" s="28">
        <v>127</v>
      </c>
      <c r="O129" s="66">
        <v>0.05</v>
      </c>
      <c r="P129" s="2"/>
    </row>
    <row r="130" spans="1:16" ht="15" customHeight="1" thickBot="1" x14ac:dyDescent="0.3">
      <c r="A130" s="2"/>
      <c r="C130" s="21" t="s">
        <v>48</v>
      </c>
      <c r="D130" s="11">
        <v>64.28</v>
      </c>
      <c r="E130" s="11"/>
      <c r="F130" s="22">
        <v>224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49</v>
      </c>
      <c r="D131" s="11"/>
      <c r="E131" s="11"/>
      <c r="F131" s="22"/>
      <c r="G131" s="16"/>
      <c r="H131" s="109" t="s">
        <v>50</v>
      </c>
      <c r="I131" s="111"/>
      <c r="J131" s="111"/>
      <c r="K131" s="113"/>
      <c r="M131" s="6" t="s">
        <v>51</v>
      </c>
      <c r="N131" s="29" t="s">
        <v>20</v>
      </c>
      <c r="O131" s="30" t="s">
        <v>52</v>
      </c>
      <c r="P131" s="2"/>
    </row>
    <row r="132" spans="1:16" x14ac:dyDescent="0.25">
      <c r="A132" s="2"/>
      <c r="C132" s="21" t="s">
        <v>53</v>
      </c>
      <c r="D132" s="11">
        <v>69.569999999999993</v>
      </c>
      <c r="E132" s="11"/>
      <c r="F132" s="22">
        <v>220</v>
      </c>
      <c r="G132" s="16"/>
      <c r="H132" s="31" t="s">
        <v>54</v>
      </c>
      <c r="I132" s="7" t="s">
        <v>55</v>
      </c>
      <c r="J132" s="7" t="s">
        <v>56</v>
      </c>
      <c r="K132" s="32" t="s">
        <v>57</v>
      </c>
      <c r="M132" s="8">
        <v>1</v>
      </c>
      <c r="N132" s="33">
        <v>5.4</v>
      </c>
      <c r="O132" s="34">
        <v>100</v>
      </c>
      <c r="P132" s="2"/>
    </row>
    <row r="133" spans="1:16" x14ac:dyDescent="0.25">
      <c r="A133" s="2"/>
      <c r="C133" s="21" t="s">
        <v>58</v>
      </c>
      <c r="D133" s="11">
        <v>75.599999999999994</v>
      </c>
      <c r="E133" s="11"/>
      <c r="F133" s="22">
        <v>1825</v>
      </c>
      <c r="G133" s="16"/>
      <c r="H133" s="125">
        <v>4</v>
      </c>
      <c r="I133" s="127">
        <v>603</v>
      </c>
      <c r="J133" s="127">
        <v>271</v>
      </c>
      <c r="K133" s="129">
        <f>((I133-J133)/I133)</f>
        <v>0.55058043117744615</v>
      </c>
      <c r="M133" s="13">
        <v>2</v>
      </c>
      <c r="N133" s="35">
        <v>5.6</v>
      </c>
      <c r="O133" s="36">
        <v>100</v>
      </c>
      <c r="P133" s="2"/>
    </row>
    <row r="134" spans="1:16" ht="15.75" thickBot="1" x14ac:dyDescent="0.3">
      <c r="A134" s="2"/>
      <c r="C134" s="21" t="s">
        <v>59</v>
      </c>
      <c r="D134" s="11">
        <v>74.89</v>
      </c>
      <c r="E134" s="11">
        <v>6.7</v>
      </c>
      <c r="F134" s="22">
        <v>589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60</v>
      </c>
      <c r="D135" s="11"/>
      <c r="E135" s="11"/>
      <c r="F135" s="22">
        <v>573</v>
      </c>
      <c r="G135" s="16"/>
      <c r="H135" s="125">
        <v>5</v>
      </c>
      <c r="I135" s="127">
        <v>393</v>
      </c>
      <c r="J135" s="127">
        <v>181</v>
      </c>
      <c r="K135" s="129">
        <f>((I135-J135)/I135)</f>
        <v>0.53944020356234101</v>
      </c>
      <c r="M135" s="131" t="s">
        <v>61</v>
      </c>
      <c r="N135" s="132"/>
      <c r="O135" s="115"/>
      <c r="P135" s="2"/>
    </row>
    <row r="136" spans="1:16" ht="15.75" thickBot="1" x14ac:dyDescent="0.3">
      <c r="A136" s="2"/>
      <c r="C136" s="21" t="s">
        <v>62</v>
      </c>
      <c r="D136" s="11">
        <v>76.459999999999994</v>
      </c>
      <c r="E136" s="11">
        <v>6.3</v>
      </c>
      <c r="F136" s="22">
        <v>1060</v>
      </c>
      <c r="G136" s="16"/>
      <c r="H136" s="126"/>
      <c r="I136" s="128"/>
      <c r="J136" s="128"/>
      <c r="K136" s="130"/>
      <c r="M136" s="133" t="s">
        <v>63</v>
      </c>
      <c r="N136" s="134"/>
      <c r="O136" s="37">
        <f>(J121-J122)/J121</f>
        <v>0.53563313365007226</v>
      </c>
      <c r="P136" s="2"/>
    </row>
    <row r="137" spans="1:16" ht="15.75" thickBot="1" x14ac:dyDescent="0.3">
      <c r="A137" s="2"/>
      <c r="C137" s="38" t="s">
        <v>64</v>
      </c>
      <c r="D137" s="15"/>
      <c r="E137" s="15"/>
      <c r="F137" s="39">
        <v>1045</v>
      </c>
      <c r="G137" s="16"/>
      <c r="M137" s="133" t="s">
        <v>65</v>
      </c>
      <c r="N137" s="134"/>
      <c r="O137" s="37">
        <f>(J122-J123)/J122</f>
        <v>0.46530249110320282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31" t="s">
        <v>66</v>
      </c>
      <c r="I138" s="132"/>
      <c r="J138" s="132"/>
      <c r="K138" s="115"/>
      <c r="M138" s="133" t="s">
        <v>67</v>
      </c>
      <c r="N138" s="134"/>
      <c r="O138" s="37">
        <f>(J123-J124)/J123</f>
        <v>0.35690515806988354</v>
      </c>
      <c r="P138" s="2"/>
    </row>
    <row r="139" spans="1:16" ht="15.75" customHeight="1" x14ac:dyDescent="0.25">
      <c r="A139" s="2"/>
      <c r="B139" s="41"/>
      <c r="C139" s="42" t="s">
        <v>18</v>
      </c>
      <c r="D139" s="43" t="s">
        <v>19</v>
      </c>
      <c r="E139" s="43" t="s">
        <v>14</v>
      </c>
      <c r="F139" s="19" t="s">
        <v>13</v>
      </c>
      <c r="G139" s="44" t="s">
        <v>20</v>
      </c>
      <c r="H139" s="24" t="s">
        <v>18</v>
      </c>
      <c r="I139" s="25" t="s">
        <v>68</v>
      </c>
      <c r="J139" s="25" t="s">
        <v>69</v>
      </c>
      <c r="K139" s="26" t="s">
        <v>70</v>
      </c>
      <c r="M139" s="133" t="s">
        <v>71</v>
      </c>
      <c r="N139" s="134"/>
      <c r="O139" s="37">
        <f>(J124-J125)/J124</f>
        <v>-3.2341526520051747E-2</v>
      </c>
      <c r="P139" s="2"/>
    </row>
    <row r="140" spans="1:16" x14ac:dyDescent="0.25">
      <c r="A140" s="2"/>
      <c r="B140" s="41"/>
      <c r="C140" s="45" t="s">
        <v>72</v>
      </c>
      <c r="D140" s="33">
        <v>91.3</v>
      </c>
      <c r="E140" s="33"/>
      <c r="F140" s="34"/>
      <c r="G140" s="46"/>
      <c r="H140" s="47" t="s">
        <v>104</v>
      </c>
      <c r="I140" s="33">
        <v>341</v>
      </c>
      <c r="J140" s="33">
        <v>303</v>
      </c>
      <c r="K140" s="34">
        <f>I140-J140</f>
        <v>38</v>
      </c>
      <c r="M140" s="142" t="s">
        <v>73</v>
      </c>
      <c r="N140" s="143"/>
      <c r="O140" s="70">
        <f>(J122-J125)/J122</f>
        <v>0.645017793594306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72.849999999999994</v>
      </c>
      <c r="E141" s="33">
        <v>68.08</v>
      </c>
      <c r="F141" s="34">
        <v>93.45</v>
      </c>
      <c r="G141" s="48">
        <v>5.6</v>
      </c>
      <c r="H141" s="65" t="s">
        <v>2</v>
      </c>
      <c r="I141" s="35">
        <v>189</v>
      </c>
      <c r="J141" s="35">
        <v>159</v>
      </c>
      <c r="K141" s="34">
        <f>I141-J141</f>
        <v>30</v>
      </c>
      <c r="L141" s="49"/>
      <c r="M141" s="147" t="s">
        <v>75</v>
      </c>
      <c r="N141" s="148"/>
      <c r="O141" s="71">
        <f>(J121-J125)/J121</f>
        <v>0.8351580252014047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78.900000000000006</v>
      </c>
      <c r="E142" s="33">
        <v>64.56</v>
      </c>
      <c r="F142" s="34">
        <v>81.83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76.8</v>
      </c>
      <c r="E143" s="33">
        <v>54.2</v>
      </c>
      <c r="F143" s="34">
        <v>70.569999999999993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52.65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91.35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90"/>
      <c r="C152" s="139" t="s">
        <v>175</v>
      </c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1"/>
      <c r="P152" s="2"/>
    </row>
    <row r="153" spans="1:16" ht="15" customHeight="1" x14ac:dyDescent="0.25">
      <c r="A153" s="2"/>
      <c r="C153" s="139" t="s">
        <v>176</v>
      </c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1"/>
      <c r="P153" s="2"/>
    </row>
    <row r="154" spans="1:16" ht="15" customHeight="1" x14ac:dyDescent="0.25">
      <c r="A154" s="2"/>
      <c r="C154" s="139" t="s">
        <v>177</v>
      </c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1"/>
      <c r="P154" s="2"/>
    </row>
    <row r="155" spans="1:16" ht="15" customHeight="1" x14ac:dyDescent="0.25">
      <c r="A155" s="2"/>
      <c r="C155" s="139" t="s">
        <v>178</v>
      </c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1"/>
      <c r="P155" s="2"/>
    </row>
    <row r="156" spans="1:16" ht="15" customHeight="1" x14ac:dyDescent="0.25">
      <c r="A156" s="2"/>
      <c r="C156" s="139" t="s">
        <v>179</v>
      </c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1"/>
      <c r="P156" s="2"/>
    </row>
    <row r="157" spans="1:16" ht="15" customHeight="1" x14ac:dyDescent="0.25">
      <c r="A157" s="2"/>
      <c r="C157" s="139" t="s">
        <v>88</v>
      </c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1"/>
      <c r="P157" s="2"/>
    </row>
    <row r="158" spans="1:16" ht="15" customHeight="1" x14ac:dyDescent="0.25">
      <c r="A158" s="2"/>
      <c r="C158" s="139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1"/>
      <c r="P158" s="2"/>
    </row>
    <row r="159" spans="1:16" x14ac:dyDescent="0.25">
      <c r="A159" s="2"/>
      <c r="C159" s="139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1"/>
      <c r="P159" s="2"/>
    </row>
    <row r="160" spans="1:16" x14ac:dyDescent="0.25">
      <c r="A160" s="2"/>
      <c r="C160" s="139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1"/>
      <c r="P160" s="2"/>
    </row>
    <row r="161" spans="1:16" x14ac:dyDescent="0.25">
      <c r="A161" s="2"/>
      <c r="C161" s="139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1"/>
      <c r="P161" s="2"/>
    </row>
    <row r="162" spans="1:16" x14ac:dyDescent="0.25">
      <c r="A162" s="2"/>
      <c r="C162" s="139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1"/>
      <c r="P162" s="2"/>
    </row>
    <row r="163" spans="1:16" x14ac:dyDescent="0.25">
      <c r="A163" s="2"/>
      <c r="C163" s="139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1"/>
      <c r="P163" s="2"/>
    </row>
    <row r="164" spans="1:16" x14ac:dyDescent="0.25">
      <c r="A164" s="2"/>
      <c r="C164" s="139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1"/>
      <c r="P164" s="2"/>
    </row>
    <row r="165" spans="1:16" x14ac:dyDescent="0.25">
      <c r="A165" s="2"/>
      <c r="C165" s="144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19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C3C4-0787-4C16-ACCD-A236DC85E9E5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180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9" t="s">
        <v>18</v>
      </c>
      <c r="D5" s="111" t="s">
        <v>19</v>
      </c>
      <c r="E5" s="111" t="s">
        <v>20</v>
      </c>
      <c r="F5" s="111" t="s">
        <v>21</v>
      </c>
      <c r="G5" s="111"/>
      <c r="H5" s="111"/>
      <c r="I5" s="111"/>
      <c r="J5" s="111"/>
      <c r="K5" s="113"/>
      <c r="M5" s="6" t="s">
        <v>22</v>
      </c>
      <c r="N5" s="114" t="s">
        <v>20</v>
      </c>
      <c r="O5" s="115"/>
      <c r="P5" s="2"/>
    </row>
    <row r="6" spans="1:19" x14ac:dyDescent="0.25">
      <c r="A6" s="2"/>
      <c r="C6" s="110"/>
      <c r="D6" s="112"/>
      <c r="E6" s="112"/>
      <c r="F6" s="7" t="s">
        <v>23</v>
      </c>
      <c r="G6" s="7" t="s">
        <v>24</v>
      </c>
      <c r="H6" s="7" t="s">
        <v>25</v>
      </c>
      <c r="I6" s="7" t="s">
        <v>26</v>
      </c>
      <c r="J6" s="112" t="s">
        <v>6</v>
      </c>
      <c r="K6" s="116"/>
      <c r="M6" s="8">
        <v>1</v>
      </c>
      <c r="N6" s="117"/>
      <c r="O6" s="118"/>
      <c r="P6" s="2"/>
      <c r="R6" s="56" t="s">
        <v>0</v>
      </c>
      <c r="S6" s="56">
        <f>AVERAGE(J9,J66,J121)</f>
        <v>1196.3333333333333</v>
      </c>
    </row>
    <row r="7" spans="1:19" x14ac:dyDescent="0.25">
      <c r="A7" s="2"/>
      <c r="C7" s="9" t="s">
        <v>27</v>
      </c>
      <c r="D7" s="10"/>
      <c r="E7" s="10"/>
      <c r="F7" s="11">
        <v>1125</v>
      </c>
      <c r="G7" s="12"/>
      <c r="H7" s="12"/>
      <c r="I7" s="12"/>
      <c r="J7" s="119">
        <f>AVERAGE(F7:I7)</f>
        <v>1125</v>
      </c>
      <c r="K7" s="120"/>
      <c r="M7" s="8">
        <v>2</v>
      </c>
      <c r="N7" s="117">
        <v>9.3000000000000007</v>
      </c>
      <c r="O7" s="118"/>
      <c r="P7" s="2"/>
      <c r="R7" s="56" t="s">
        <v>1</v>
      </c>
      <c r="S7" s="72">
        <f>AVERAGE(J10,J67,J122)</f>
        <v>589.66666666666663</v>
      </c>
    </row>
    <row r="8" spans="1:19" x14ac:dyDescent="0.25">
      <c r="A8" s="2"/>
      <c r="C8" s="9" t="s">
        <v>28</v>
      </c>
      <c r="D8" s="10"/>
      <c r="E8" s="10"/>
      <c r="F8" s="11">
        <v>581</v>
      </c>
      <c r="G8" s="12"/>
      <c r="H8" s="12"/>
      <c r="I8" s="12"/>
      <c r="J8" s="119">
        <f t="shared" ref="J8:J13" si="0">AVERAGE(F8:I8)</f>
        <v>581</v>
      </c>
      <c r="K8" s="120"/>
      <c r="M8" s="8">
        <v>3</v>
      </c>
      <c r="N8" s="117">
        <v>8.4</v>
      </c>
      <c r="O8" s="118"/>
      <c r="P8" s="2"/>
      <c r="R8" s="56" t="s">
        <v>2</v>
      </c>
      <c r="S8" s="73">
        <f>AVERAGE(J13,J70,J125)</f>
        <v>224.75</v>
      </c>
    </row>
    <row r="9" spans="1:19" x14ac:dyDescent="0.25">
      <c r="A9" s="2"/>
      <c r="C9" s="9" t="s">
        <v>29</v>
      </c>
      <c r="D9" s="11">
        <v>62.09</v>
      </c>
      <c r="E9" s="11">
        <v>6</v>
      </c>
      <c r="F9" s="11">
        <v>1189</v>
      </c>
      <c r="G9" s="11">
        <v>1160</v>
      </c>
      <c r="H9" s="11">
        <v>1244</v>
      </c>
      <c r="I9" s="11">
        <v>1275</v>
      </c>
      <c r="J9" s="119">
        <f t="shared" si="0"/>
        <v>1217</v>
      </c>
      <c r="K9" s="120"/>
      <c r="M9" s="8">
        <v>4</v>
      </c>
      <c r="N9" s="117">
        <v>6.6</v>
      </c>
      <c r="O9" s="118"/>
      <c r="P9" s="2"/>
      <c r="R9" s="74" t="s">
        <v>552</v>
      </c>
      <c r="S9" s="76">
        <f>S6-S7</f>
        <v>606.66666666666663</v>
      </c>
    </row>
    <row r="10" spans="1:19" x14ac:dyDescent="0.25">
      <c r="A10" s="2"/>
      <c r="C10" s="9" t="s">
        <v>31</v>
      </c>
      <c r="D10" s="11">
        <v>62.04</v>
      </c>
      <c r="E10" s="11">
        <v>8.1</v>
      </c>
      <c r="F10" s="11">
        <v>464</v>
      </c>
      <c r="G10" s="11">
        <v>469</v>
      </c>
      <c r="H10" s="11">
        <v>584</v>
      </c>
      <c r="I10" s="11">
        <v>629</v>
      </c>
      <c r="J10" s="119">
        <f t="shared" si="0"/>
        <v>536.5</v>
      </c>
      <c r="K10" s="120"/>
      <c r="M10" s="8">
        <v>5</v>
      </c>
      <c r="N10" s="117">
        <v>8.5</v>
      </c>
      <c r="O10" s="118"/>
      <c r="P10" s="2"/>
      <c r="R10" s="74" t="s">
        <v>32</v>
      </c>
      <c r="S10" s="76">
        <f>S7-S8</f>
        <v>364.91666666666663</v>
      </c>
    </row>
    <row r="11" spans="1:19" x14ac:dyDescent="0.25">
      <c r="A11" s="2"/>
      <c r="C11" s="9" t="s">
        <v>33</v>
      </c>
      <c r="D11" s="11"/>
      <c r="E11" s="11"/>
      <c r="F11" s="11">
        <v>259</v>
      </c>
      <c r="G11" s="63">
        <v>251</v>
      </c>
      <c r="H11" s="63">
        <v>310</v>
      </c>
      <c r="I11" s="63">
        <v>356</v>
      </c>
      <c r="J11" s="119">
        <f t="shared" si="0"/>
        <v>294</v>
      </c>
      <c r="K11" s="120"/>
      <c r="M11" s="13">
        <v>6</v>
      </c>
      <c r="N11" s="121">
        <v>8.3000000000000007</v>
      </c>
      <c r="O11" s="122"/>
      <c r="P11" s="2"/>
      <c r="R11" s="74" t="s">
        <v>30</v>
      </c>
      <c r="S11" s="75">
        <f>S6-S8</f>
        <v>971.58333333333326</v>
      </c>
    </row>
    <row r="12" spans="1:19" ht="15.75" thickBot="1" x14ac:dyDescent="0.3">
      <c r="A12" s="2"/>
      <c r="C12" s="9" t="s">
        <v>35</v>
      </c>
      <c r="D12" s="11"/>
      <c r="E12" s="11"/>
      <c r="F12" s="11">
        <v>185</v>
      </c>
      <c r="G12" s="63">
        <v>185</v>
      </c>
      <c r="H12" s="63">
        <v>196</v>
      </c>
      <c r="I12" s="63">
        <v>191</v>
      </c>
      <c r="J12" s="119">
        <f t="shared" si="0"/>
        <v>189.25</v>
      </c>
      <c r="K12" s="120"/>
      <c r="N12" s="68" t="s">
        <v>36</v>
      </c>
      <c r="O12" s="69" t="s">
        <v>37</v>
      </c>
      <c r="P12" s="2"/>
      <c r="R12" s="77" t="s">
        <v>553</v>
      </c>
      <c r="S12" s="94">
        <f>S9/S6</f>
        <v>0.50710504318751737</v>
      </c>
    </row>
    <row r="13" spans="1:19" ht="15.75" thickBot="1" x14ac:dyDescent="0.3">
      <c r="A13" s="2"/>
      <c r="C13" s="14" t="s">
        <v>39</v>
      </c>
      <c r="D13" s="15">
        <v>61.19</v>
      </c>
      <c r="E13" s="15">
        <v>7.9</v>
      </c>
      <c r="F13" s="15">
        <v>190</v>
      </c>
      <c r="G13" s="15">
        <v>186</v>
      </c>
      <c r="H13" s="15">
        <v>202</v>
      </c>
      <c r="I13" s="15">
        <v>195</v>
      </c>
      <c r="J13" s="123">
        <f t="shared" si="0"/>
        <v>193.25</v>
      </c>
      <c r="K13" s="124"/>
      <c r="M13" s="67" t="s">
        <v>40</v>
      </c>
      <c r="N13" s="65">
        <v>3.14</v>
      </c>
      <c r="O13" s="66">
        <v>4.96</v>
      </c>
      <c r="P13" s="2"/>
      <c r="R13" s="77" t="s">
        <v>38</v>
      </c>
      <c r="S13" s="78">
        <f>S10/S7</f>
        <v>0.61885245901639341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34</v>
      </c>
      <c r="S14" s="94">
        <f>S11/S6</f>
        <v>0.81213429924770131</v>
      </c>
    </row>
    <row r="15" spans="1:19" ht="15" customHeight="1" x14ac:dyDescent="0.25">
      <c r="A15" s="2"/>
      <c r="C15" s="17" t="s">
        <v>18</v>
      </c>
      <c r="D15" s="18" t="s">
        <v>19</v>
      </c>
      <c r="E15" s="18" t="s">
        <v>20</v>
      </c>
      <c r="F15" s="19" t="s">
        <v>41</v>
      </c>
      <c r="G15" s="20"/>
      <c r="H15" s="17" t="s">
        <v>18</v>
      </c>
      <c r="I15" s="111" t="s">
        <v>42</v>
      </c>
      <c r="J15" s="111"/>
      <c r="K15" s="113"/>
      <c r="M15" s="131" t="s">
        <v>43</v>
      </c>
      <c r="N15" s="132"/>
      <c r="O15" s="115"/>
      <c r="P15" s="2"/>
    </row>
    <row r="16" spans="1:19" x14ac:dyDescent="0.25">
      <c r="A16" s="2"/>
      <c r="C16" s="21" t="s">
        <v>44</v>
      </c>
      <c r="D16" s="11">
        <v>11.05</v>
      </c>
      <c r="E16" s="11">
        <v>8.3000000000000007</v>
      </c>
      <c r="F16" s="22">
        <v>1028</v>
      </c>
      <c r="G16" s="16"/>
      <c r="H16" s="23" t="s">
        <v>1</v>
      </c>
      <c r="I16" s="135">
        <v>4.6900000000000004</v>
      </c>
      <c r="J16" s="135"/>
      <c r="K16" s="136"/>
      <c r="M16" s="24" t="s">
        <v>20</v>
      </c>
      <c r="N16" s="25" t="s">
        <v>45</v>
      </c>
      <c r="O16" s="26" t="s">
        <v>46</v>
      </c>
      <c r="P16" s="2"/>
    </row>
    <row r="17" spans="1:16" ht="15.75" thickBot="1" x14ac:dyDescent="0.3">
      <c r="A17" s="2"/>
      <c r="C17" s="21" t="s">
        <v>47</v>
      </c>
      <c r="D17" s="11">
        <v>66.680000000000007</v>
      </c>
      <c r="E17" s="11"/>
      <c r="F17" s="22">
        <v>192</v>
      </c>
      <c r="G17" s="16"/>
      <c r="H17" s="27" t="s">
        <v>2</v>
      </c>
      <c r="I17" s="137">
        <v>4.43</v>
      </c>
      <c r="J17" s="137"/>
      <c r="K17" s="138"/>
      <c r="M17" s="65">
        <v>6.9</v>
      </c>
      <c r="N17" s="28">
        <v>151</v>
      </c>
      <c r="O17" s="66">
        <v>0.03</v>
      </c>
      <c r="P17" s="2"/>
    </row>
    <row r="18" spans="1:16" ht="15.75" thickBot="1" x14ac:dyDescent="0.3">
      <c r="A18" s="2"/>
      <c r="C18" s="21" t="s">
        <v>48</v>
      </c>
      <c r="D18" s="11">
        <v>66.09</v>
      </c>
      <c r="E18" s="11"/>
      <c r="F18" s="22">
        <v>196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49</v>
      </c>
      <c r="D19" s="11"/>
      <c r="E19" s="11"/>
      <c r="F19" s="22"/>
      <c r="G19" s="16"/>
      <c r="H19" s="109" t="s">
        <v>50</v>
      </c>
      <c r="I19" s="111"/>
      <c r="J19" s="111"/>
      <c r="K19" s="113"/>
      <c r="M19" s="6" t="s">
        <v>51</v>
      </c>
      <c r="N19" s="29" t="s">
        <v>20</v>
      </c>
      <c r="O19" s="30" t="s">
        <v>52</v>
      </c>
      <c r="P19" s="2"/>
    </row>
    <row r="20" spans="1:16" x14ac:dyDescent="0.25">
      <c r="A20" s="2"/>
      <c r="C20" s="21" t="s">
        <v>53</v>
      </c>
      <c r="D20" s="11">
        <v>69.12</v>
      </c>
      <c r="E20" s="11"/>
      <c r="F20" s="22">
        <v>191</v>
      </c>
      <c r="G20" s="16"/>
      <c r="H20" s="31" t="s">
        <v>54</v>
      </c>
      <c r="I20" s="7" t="s">
        <v>55</v>
      </c>
      <c r="J20" s="7" t="s">
        <v>56</v>
      </c>
      <c r="K20" s="32" t="s">
        <v>57</v>
      </c>
      <c r="M20" s="8">
        <v>1</v>
      </c>
      <c r="N20" s="33">
        <v>5.6</v>
      </c>
      <c r="O20" s="34">
        <v>100</v>
      </c>
      <c r="P20" s="2"/>
    </row>
    <row r="21" spans="1:16" x14ac:dyDescent="0.25">
      <c r="A21" s="2"/>
      <c r="C21" s="21" t="s">
        <v>58</v>
      </c>
      <c r="D21" s="11">
        <v>79.569999999999993</v>
      </c>
      <c r="E21" s="11"/>
      <c r="F21" s="22">
        <v>1895</v>
      </c>
      <c r="G21" s="16"/>
      <c r="H21" s="125">
        <v>6</v>
      </c>
      <c r="I21" s="127">
        <v>313</v>
      </c>
      <c r="J21" s="127">
        <v>116</v>
      </c>
      <c r="K21" s="129">
        <f>((I21-J21)/I21)</f>
        <v>0.62939297124600635</v>
      </c>
      <c r="M21" s="13">
        <v>2</v>
      </c>
      <c r="N21" s="35">
        <v>5.7</v>
      </c>
      <c r="O21" s="36">
        <v>100</v>
      </c>
      <c r="P21" s="2"/>
    </row>
    <row r="22" spans="1:16" ht="15.75" customHeight="1" thickBot="1" x14ac:dyDescent="0.3">
      <c r="A22" s="2"/>
      <c r="C22" s="21" t="s">
        <v>59</v>
      </c>
      <c r="D22" s="11">
        <v>77.790000000000006</v>
      </c>
      <c r="E22" s="11">
        <v>7.4</v>
      </c>
      <c r="F22" s="22">
        <v>543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60</v>
      </c>
      <c r="D23" s="11"/>
      <c r="E23" s="11"/>
      <c r="F23" s="22">
        <v>521</v>
      </c>
      <c r="G23" s="16"/>
      <c r="H23" s="125"/>
      <c r="I23" s="127"/>
      <c r="J23" s="127"/>
      <c r="K23" s="129" t="e">
        <f>((I23-J23)/I23)</f>
        <v>#DIV/0!</v>
      </c>
      <c r="M23" s="131" t="s">
        <v>61</v>
      </c>
      <c r="N23" s="132"/>
      <c r="O23" s="115"/>
      <c r="P23" s="2"/>
    </row>
    <row r="24" spans="1:16" ht="15.75" thickBot="1" x14ac:dyDescent="0.3">
      <c r="A24" s="2"/>
      <c r="C24" s="21" t="s">
        <v>62</v>
      </c>
      <c r="D24" s="11">
        <v>77.75</v>
      </c>
      <c r="E24" s="11">
        <v>6.8</v>
      </c>
      <c r="F24" s="22">
        <v>1101</v>
      </c>
      <c r="G24" s="16"/>
      <c r="H24" s="126"/>
      <c r="I24" s="128"/>
      <c r="J24" s="128"/>
      <c r="K24" s="130"/>
      <c r="M24" s="133" t="s">
        <v>63</v>
      </c>
      <c r="N24" s="134"/>
      <c r="O24" s="37">
        <f>(J9-J10)/J9</f>
        <v>0.55916187345932622</v>
      </c>
      <c r="P24" s="2"/>
    </row>
    <row r="25" spans="1:16" ht="15.75" thickBot="1" x14ac:dyDescent="0.3">
      <c r="A25" s="2"/>
      <c r="C25" s="38" t="s">
        <v>64</v>
      </c>
      <c r="D25" s="15"/>
      <c r="E25" s="15"/>
      <c r="F25" s="39">
        <v>1026</v>
      </c>
      <c r="G25" s="16"/>
      <c r="M25" s="133" t="s">
        <v>65</v>
      </c>
      <c r="N25" s="134"/>
      <c r="O25" s="37">
        <f>(J10-J11)/J10</f>
        <v>0.45200372786579684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31" t="s">
        <v>66</v>
      </c>
      <c r="I26" s="132"/>
      <c r="J26" s="132"/>
      <c r="K26" s="115"/>
      <c r="M26" s="133" t="s">
        <v>67</v>
      </c>
      <c r="N26" s="134"/>
      <c r="O26" s="37">
        <f>(J11-J12)/J11</f>
        <v>0.3562925170068027</v>
      </c>
      <c r="P26" s="2"/>
    </row>
    <row r="27" spans="1:16" ht="15.75" customHeight="1" x14ac:dyDescent="0.25">
      <c r="A27" s="2"/>
      <c r="B27" s="41"/>
      <c r="C27" s="42" t="s">
        <v>18</v>
      </c>
      <c r="D27" s="43" t="s">
        <v>19</v>
      </c>
      <c r="E27" s="43" t="s">
        <v>14</v>
      </c>
      <c r="F27" s="19" t="s">
        <v>13</v>
      </c>
      <c r="G27" s="44" t="s">
        <v>20</v>
      </c>
      <c r="H27" s="24" t="s">
        <v>18</v>
      </c>
      <c r="I27" s="25" t="s">
        <v>68</v>
      </c>
      <c r="J27" s="25" t="s">
        <v>69</v>
      </c>
      <c r="K27" s="26" t="s">
        <v>70</v>
      </c>
      <c r="M27" s="133" t="s">
        <v>71</v>
      </c>
      <c r="N27" s="134"/>
      <c r="O27" s="37">
        <f>(J12-J13)/J12</f>
        <v>-2.1136063408190225E-2</v>
      </c>
      <c r="P27" s="2"/>
    </row>
    <row r="28" spans="1:16" ht="15" customHeight="1" x14ac:dyDescent="0.25">
      <c r="A28" s="2"/>
      <c r="B28" s="41"/>
      <c r="C28" s="45" t="s">
        <v>72</v>
      </c>
      <c r="D28" s="33">
        <v>91.75</v>
      </c>
      <c r="E28" s="33"/>
      <c r="F28" s="34"/>
      <c r="G28" s="46"/>
      <c r="H28" s="47" t="s">
        <v>104</v>
      </c>
      <c r="I28" s="33">
        <v>331</v>
      </c>
      <c r="J28" s="33">
        <v>276</v>
      </c>
      <c r="K28" s="34">
        <f>I28-J28</f>
        <v>55</v>
      </c>
      <c r="M28" s="142" t="s">
        <v>73</v>
      </c>
      <c r="N28" s="143"/>
      <c r="O28" s="70">
        <f>(J10-J13)/J10</f>
        <v>0.63979496738117425</v>
      </c>
      <c r="P28" s="2"/>
    </row>
    <row r="29" spans="1:16" ht="15.75" thickBot="1" x14ac:dyDescent="0.3">
      <c r="A29" s="2"/>
      <c r="B29" s="41"/>
      <c r="C29" s="45" t="s">
        <v>74</v>
      </c>
      <c r="D29" s="33">
        <v>73.099999999999994</v>
      </c>
      <c r="E29" s="33">
        <v>69.25</v>
      </c>
      <c r="F29" s="34">
        <v>94.74</v>
      </c>
      <c r="G29" s="48"/>
      <c r="H29" s="65" t="s">
        <v>2</v>
      </c>
      <c r="I29" s="35">
        <v>215</v>
      </c>
      <c r="J29" s="35">
        <v>195</v>
      </c>
      <c r="K29" s="36">
        <f>I29-J29</f>
        <v>20</v>
      </c>
      <c r="L29" s="49"/>
      <c r="M29" s="147" t="s">
        <v>75</v>
      </c>
      <c r="N29" s="148"/>
      <c r="O29" s="71">
        <f>(J9-J13)/J9</f>
        <v>0.84120788824979453</v>
      </c>
      <c r="P29" s="2"/>
    </row>
    <row r="30" spans="1:16" ht="15" customHeight="1" x14ac:dyDescent="0.25">
      <c r="A30" s="2"/>
      <c r="B30" s="41"/>
      <c r="C30" s="45" t="s">
        <v>76</v>
      </c>
      <c r="D30" s="33">
        <v>78.599999999999994</v>
      </c>
      <c r="E30" s="33">
        <v>64.819999999999993</v>
      </c>
      <c r="F30" s="34">
        <v>82.47</v>
      </c>
      <c r="P30" s="2"/>
    </row>
    <row r="31" spans="1:16" ht="15" customHeight="1" x14ac:dyDescent="0.25">
      <c r="A31" s="2"/>
      <c r="B31" s="41"/>
      <c r="C31" s="45" t="s">
        <v>77</v>
      </c>
      <c r="D31" s="33">
        <v>77.650000000000006</v>
      </c>
      <c r="E31" s="33">
        <v>54.84</v>
      </c>
      <c r="F31" s="34">
        <v>70.63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54.15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91.25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90"/>
      <c r="C40" s="139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1"/>
      <c r="P40" s="2"/>
    </row>
    <row r="41" spans="1:16" x14ac:dyDescent="0.25">
      <c r="A41" s="2"/>
      <c r="C41" s="139" t="s">
        <v>181</v>
      </c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1"/>
      <c r="P41" s="2"/>
    </row>
    <row r="42" spans="1:16" x14ac:dyDescent="0.25">
      <c r="A42" s="2"/>
      <c r="C42" s="139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1"/>
      <c r="P42" s="2"/>
    </row>
    <row r="43" spans="1:16" x14ac:dyDescent="0.25">
      <c r="A43" s="2"/>
      <c r="C43" s="139" t="s">
        <v>182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1"/>
      <c r="P43" s="2"/>
    </row>
    <row r="44" spans="1:16" x14ac:dyDescent="0.25">
      <c r="A44" s="2"/>
      <c r="C44" s="139" t="s">
        <v>183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1"/>
      <c r="P44" s="2"/>
    </row>
    <row r="45" spans="1:16" x14ac:dyDescent="0.25">
      <c r="A45" s="2"/>
      <c r="C45" s="139" t="s">
        <v>184</v>
      </c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1"/>
      <c r="P45" s="2"/>
    </row>
    <row r="46" spans="1:16" x14ac:dyDescent="0.25">
      <c r="A46" s="2"/>
      <c r="C46" s="139" t="s">
        <v>185</v>
      </c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1"/>
      <c r="P46" s="2"/>
    </row>
    <row r="47" spans="1:16" x14ac:dyDescent="0.25">
      <c r="A47" s="2"/>
      <c r="C47" s="139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1"/>
      <c r="P47" s="2"/>
    </row>
    <row r="48" spans="1:16" x14ac:dyDescent="0.25">
      <c r="A48" s="2"/>
      <c r="C48" s="139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1"/>
      <c r="P48" s="2"/>
    </row>
    <row r="49" spans="1:16" x14ac:dyDescent="0.25">
      <c r="A49" s="2"/>
      <c r="C49" s="139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1"/>
      <c r="P49" s="2"/>
    </row>
    <row r="50" spans="1:16" ht="15" customHeight="1" x14ac:dyDescent="0.25">
      <c r="A50" s="2"/>
      <c r="C50" s="139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1"/>
      <c r="P50" s="2"/>
    </row>
    <row r="51" spans="1:16" x14ac:dyDescent="0.25">
      <c r="A51" s="2"/>
      <c r="C51" s="139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1"/>
      <c r="P51" s="2"/>
    </row>
    <row r="52" spans="1:16" x14ac:dyDescent="0.25">
      <c r="A52" s="2"/>
      <c r="C52" s="139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1"/>
      <c r="P52" s="2"/>
    </row>
    <row r="53" spans="1:16" x14ac:dyDescent="0.25">
      <c r="A53" s="2"/>
      <c r="C53" s="144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168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9" t="s">
        <v>18</v>
      </c>
      <c r="D62" s="111" t="s">
        <v>19</v>
      </c>
      <c r="E62" s="111" t="s">
        <v>20</v>
      </c>
      <c r="F62" s="111" t="s">
        <v>21</v>
      </c>
      <c r="G62" s="111"/>
      <c r="H62" s="111"/>
      <c r="I62" s="111"/>
      <c r="J62" s="111"/>
      <c r="K62" s="113"/>
      <c r="M62" s="6" t="s">
        <v>22</v>
      </c>
      <c r="N62" s="114" t="s">
        <v>20</v>
      </c>
      <c r="O62" s="115"/>
      <c r="P62" s="2"/>
    </row>
    <row r="63" spans="1:16" x14ac:dyDescent="0.25">
      <c r="A63" s="2"/>
      <c r="C63" s="110"/>
      <c r="D63" s="112"/>
      <c r="E63" s="112"/>
      <c r="F63" s="7" t="s">
        <v>23</v>
      </c>
      <c r="G63" s="7" t="s">
        <v>24</v>
      </c>
      <c r="H63" s="7" t="s">
        <v>25</v>
      </c>
      <c r="I63" s="7" t="s">
        <v>26</v>
      </c>
      <c r="J63" s="112" t="s">
        <v>6</v>
      </c>
      <c r="K63" s="116"/>
      <c r="M63" s="8">
        <v>1</v>
      </c>
      <c r="N63" s="117"/>
      <c r="O63" s="118"/>
      <c r="P63" s="2"/>
    </row>
    <row r="64" spans="1:16" ht="15" customHeight="1" x14ac:dyDescent="0.25">
      <c r="A64" s="2"/>
      <c r="C64" s="9" t="s">
        <v>27</v>
      </c>
      <c r="D64" s="10"/>
      <c r="E64" s="10"/>
      <c r="F64" s="11">
        <v>1097</v>
      </c>
      <c r="G64" s="12"/>
      <c r="H64" s="12"/>
      <c r="I64" s="12"/>
      <c r="J64" s="119">
        <f>AVERAGE(F64:I64)</f>
        <v>1097</v>
      </c>
      <c r="K64" s="120"/>
      <c r="M64" s="8">
        <v>2</v>
      </c>
      <c r="N64" s="117">
        <v>8.8000000000000007</v>
      </c>
      <c r="O64" s="118"/>
      <c r="P64" s="2"/>
    </row>
    <row r="65" spans="1:16" x14ac:dyDescent="0.25">
      <c r="A65" s="2"/>
      <c r="C65" s="9" t="s">
        <v>28</v>
      </c>
      <c r="D65" s="10"/>
      <c r="E65" s="10"/>
      <c r="F65" s="11">
        <v>575</v>
      </c>
      <c r="G65" s="12"/>
      <c r="H65" s="12"/>
      <c r="I65" s="12"/>
      <c r="J65" s="119">
        <f t="shared" ref="J65:J70" si="1">AVERAGE(F65:I65)</f>
        <v>575</v>
      </c>
      <c r="K65" s="120"/>
      <c r="M65" s="8">
        <v>3</v>
      </c>
      <c r="N65" s="117">
        <v>9.1</v>
      </c>
      <c r="O65" s="118"/>
      <c r="P65" s="2"/>
    </row>
    <row r="66" spans="1:16" ht="15" customHeight="1" x14ac:dyDescent="0.25">
      <c r="A66" s="2"/>
      <c r="C66" s="9" t="s">
        <v>29</v>
      </c>
      <c r="D66" s="11">
        <v>62.69</v>
      </c>
      <c r="E66" s="11">
        <v>6.1</v>
      </c>
      <c r="F66" s="11">
        <v>1162</v>
      </c>
      <c r="G66" s="11">
        <v>1179</v>
      </c>
      <c r="H66" s="11">
        <v>1202</v>
      </c>
      <c r="I66" s="11">
        <v>1109</v>
      </c>
      <c r="J66" s="119">
        <f t="shared" si="1"/>
        <v>1163</v>
      </c>
      <c r="K66" s="120"/>
      <c r="M66" s="8">
        <v>4</v>
      </c>
      <c r="N66" s="117">
        <v>7.3</v>
      </c>
      <c r="O66" s="118"/>
      <c r="P66" s="2"/>
    </row>
    <row r="67" spans="1:16" ht="15" customHeight="1" x14ac:dyDescent="0.25">
      <c r="A67" s="2"/>
      <c r="C67" s="9" t="s">
        <v>31</v>
      </c>
      <c r="D67" s="11">
        <v>60.71</v>
      </c>
      <c r="E67" s="11">
        <v>7.4</v>
      </c>
      <c r="F67" s="11">
        <v>562</v>
      </c>
      <c r="G67" s="11">
        <v>571</v>
      </c>
      <c r="H67" s="11">
        <v>677</v>
      </c>
      <c r="I67" s="11">
        <v>702</v>
      </c>
      <c r="J67" s="119">
        <f t="shared" si="1"/>
        <v>628</v>
      </c>
      <c r="K67" s="120"/>
      <c r="M67" s="8">
        <v>5</v>
      </c>
      <c r="N67" s="117">
        <v>9.1</v>
      </c>
      <c r="O67" s="118"/>
      <c r="P67" s="2"/>
    </row>
    <row r="68" spans="1:16" ht="15.75" customHeight="1" thickBot="1" x14ac:dyDescent="0.3">
      <c r="A68" s="2"/>
      <c r="C68" s="9" t="s">
        <v>33</v>
      </c>
      <c r="D68" s="11"/>
      <c r="E68" s="11"/>
      <c r="F68" s="11">
        <v>355</v>
      </c>
      <c r="G68" s="63">
        <v>360</v>
      </c>
      <c r="H68" s="63">
        <v>409</v>
      </c>
      <c r="I68" s="63">
        <v>444</v>
      </c>
      <c r="J68" s="119">
        <f t="shared" si="1"/>
        <v>392</v>
      </c>
      <c r="K68" s="120"/>
      <c r="M68" s="13">
        <v>6</v>
      </c>
      <c r="N68" s="121">
        <v>8.6</v>
      </c>
      <c r="O68" s="122"/>
      <c r="P68" s="2"/>
    </row>
    <row r="69" spans="1:16" ht="15.75" thickBot="1" x14ac:dyDescent="0.3">
      <c r="A69" s="2"/>
      <c r="C69" s="9" t="s">
        <v>35</v>
      </c>
      <c r="D69" s="11"/>
      <c r="E69" s="11"/>
      <c r="F69" s="11">
        <v>214</v>
      </c>
      <c r="G69" s="63">
        <v>229</v>
      </c>
      <c r="H69" s="63">
        <v>238</v>
      </c>
      <c r="I69" s="63">
        <v>251</v>
      </c>
      <c r="J69" s="119">
        <f t="shared" si="1"/>
        <v>233</v>
      </c>
      <c r="K69" s="120"/>
      <c r="N69" s="68" t="s">
        <v>36</v>
      </c>
      <c r="O69" s="69" t="s">
        <v>37</v>
      </c>
      <c r="P69" s="2"/>
    </row>
    <row r="70" spans="1:16" ht="15.75" thickBot="1" x14ac:dyDescent="0.3">
      <c r="A70" s="2"/>
      <c r="C70" s="14" t="s">
        <v>39</v>
      </c>
      <c r="D70" s="15">
        <v>60.44</v>
      </c>
      <c r="E70" s="15">
        <v>7.6</v>
      </c>
      <c r="F70" s="15">
        <v>209</v>
      </c>
      <c r="G70" s="15">
        <v>219</v>
      </c>
      <c r="H70" s="15">
        <v>229</v>
      </c>
      <c r="I70" s="15">
        <v>241</v>
      </c>
      <c r="J70" s="123">
        <f t="shared" si="1"/>
        <v>224.5</v>
      </c>
      <c r="K70" s="124"/>
      <c r="M70" s="67" t="s">
        <v>40</v>
      </c>
      <c r="N70" s="65">
        <v>3.33</v>
      </c>
      <c r="O70" s="66">
        <v>6.03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18</v>
      </c>
      <c r="D72" s="18" t="s">
        <v>19</v>
      </c>
      <c r="E72" s="18" t="s">
        <v>20</v>
      </c>
      <c r="F72" s="19" t="s">
        <v>41</v>
      </c>
      <c r="G72" s="20"/>
      <c r="H72" s="17" t="s">
        <v>18</v>
      </c>
      <c r="I72" s="111" t="s">
        <v>42</v>
      </c>
      <c r="J72" s="111"/>
      <c r="K72" s="113"/>
      <c r="M72" s="131" t="s">
        <v>43</v>
      </c>
      <c r="N72" s="132"/>
      <c r="O72" s="115"/>
      <c r="P72" s="2"/>
    </row>
    <row r="73" spans="1:16" ht="15" customHeight="1" x14ac:dyDescent="0.25">
      <c r="A73" s="2"/>
      <c r="C73" s="21" t="s">
        <v>44</v>
      </c>
      <c r="D73" s="11">
        <v>11.17</v>
      </c>
      <c r="E73" s="11">
        <v>10.1</v>
      </c>
      <c r="F73" s="22">
        <v>1303</v>
      </c>
      <c r="G73" s="16"/>
      <c r="H73" s="23" t="s">
        <v>1</v>
      </c>
      <c r="I73" s="135">
        <v>5.27</v>
      </c>
      <c r="J73" s="135"/>
      <c r="K73" s="136"/>
      <c r="M73" s="24" t="s">
        <v>20</v>
      </c>
      <c r="N73" s="25" t="s">
        <v>45</v>
      </c>
      <c r="O73" s="26" t="s">
        <v>46</v>
      </c>
      <c r="P73" s="2"/>
    </row>
    <row r="74" spans="1:16" ht="15.75" thickBot="1" x14ac:dyDescent="0.3">
      <c r="A74" s="2"/>
      <c r="C74" s="21" t="s">
        <v>47</v>
      </c>
      <c r="D74" s="11">
        <v>67.11</v>
      </c>
      <c r="E74" s="11"/>
      <c r="F74" s="22">
        <v>211</v>
      </c>
      <c r="G74" s="16"/>
      <c r="H74" s="27" t="s">
        <v>2</v>
      </c>
      <c r="I74" s="137">
        <v>4.93</v>
      </c>
      <c r="J74" s="137"/>
      <c r="K74" s="138"/>
      <c r="M74" s="65">
        <v>6.8</v>
      </c>
      <c r="N74" s="28">
        <v>95</v>
      </c>
      <c r="O74" s="66">
        <v>0.04</v>
      </c>
      <c r="P74" s="2"/>
    </row>
    <row r="75" spans="1:16" ht="15" customHeight="1" thickBot="1" x14ac:dyDescent="0.3">
      <c r="A75" s="2"/>
      <c r="C75" s="21" t="s">
        <v>48</v>
      </c>
      <c r="D75" s="11">
        <v>67.89</v>
      </c>
      <c r="E75" s="11"/>
      <c r="F75" s="22">
        <v>190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49</v>
      </c>
      <c r="D76" s="11"/>
      <c r="E76" s="11"/>
      <c r="F76" s="22"/>
      <c r="G76" s="16"/>
      <c r="H76" s="109" t="s">
        <v>50</v>
      </c>
      <c r="I76" s="111"/>
      <c r="J76" s="111"/>
      <c r="K76" s="113"/>
      <c r="M76" s="6" t="s">
        <v>51</v>
      </c>
      <c r="N76" s="29" t="s">
        <v>20</v>
      </c>
      <c r="O76" s="30" t="s">
        <v>52</v>
      </c>
      <c r="P76" s="2"/>
    </row>
    <row r="77" spans="1:16" x14ac:dyDescent="0.25">
      <c r="A77" s="2"/>
      <c r="C77" s="21" t="s">
        <v>53</v>
      </c>
      <c r="D77" s="11">
        <v>70.05</v>
      </c>
      <c r="E77" s="11"/>
      <c r="F77" s="22">
        <v>202</v>
      </c>
      <c r="G77" s="16"/>
      <c r="H77" s="31" t="s">
        <v>54</v>
      </c>
      <c r="I77" s="7" t="s">
        <v>55</v>
      </c>
      <c r="J77" s="7" t="s">
        <v>56</v>
      </c>
      <c r="K77" s="32" t="s">
        <v>57</v>
      </c>
      <c r="M77" s="8">
        <v>1</v>
      </c>
      <c r="N77" s="33">
        <v>5.2</v>
      </c>
      <c r="O77" s="34">
        <v>100</v>
      </c>
      <c r="P77" s="2"/>
    </row>
    <row r="78" spans="1:16" x14ac:dyDescent="0.25">
      <c r="A78" s="2"/>
      <c r="C78" s="21" t="s">
        <v>58</v>
      </c>
      <c r="D78" s="11">
        <v>75.349999999999994</v>
      </c>
      <c r="E78" s="11"/>
      <c r="F78" s="22">
        <v>1823</v>
      </c>
      <c r="G78" s="16"/>
      <c r="H78" s="125">
        <v>9</v>
      </c>
      <c r="I78" s="127">
        <v>712</v>
      </c>
      <c r="J78" s="127">
        <v>239</v>
      </c>
      <c r="K78" s="129">
        <f>((I78-J78)/I78)</f>
        <v>0.6643258426966292</v>
      </c>
      <c r="M78" s="13">
        <v>2</v>
      </c>
      <c r="N78" s="35">
        <v>5.6</v>
      </c>
      <c r="O78" s="36">
        <v>100</v>
      </c>
      <c r="P78" s="2"/>
    </row>
    <row r="79" spans="1:16" ht="15.75" thickBot="1" x14ac:dyDescent="0.3">
      <c r="A79" s="2"/>
      <c r="C79" s="21" t="s">
        <v>59</v>
      </c>
      <c r="D79" s="11">
        <v>73.45</v>
      </c>
      <c r="E79" s="11">
        <v>6.9</v>
      </c>
      <c r="F79" s="22">
        <v>529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60</v>
      </c>
      <c r="D80" s="11"/>
      <c r="E80" s="11"/>
      <c r="F80" s="22">
        <v>511</v>
      </c>
      <c r="G80" s="16"/>
      <c r="H80" s="125">
        <v>11</v>
      </c>
      <c r="I80" s="127">
        <v>626</v>
      </c>
      <c r="J80" s="127">
        <v>403</v>
      </c>
      <c r="K80" s="129">
        <f>((I80-J80)/I80)</f>
        <v>0.35623003194888181</v>
      </c>
      <c r="M80" s="131" t="s">
        <v>61</v>
      </c>
      <c r="N80" s="132"/>
      <c r="O80" s="115"/>
      <c r="P80" s="2"/>
    </row>
    <row r="81" spans="1:16" ht="15.75" thickBot="1" x14ac:dyDescent="0.3">
      <c r="A81" s="2"/>
      <c r="C81" s="21" t="s">
        <v>62</v>
      </c>
      <c r="D81" s="11">
        <v>75.75</v>
      </c>
      <c r="E81" s="11">
        <v>6.4</v>
      </c>
      <c r="F81" s="22">
        <v>1041</v>
      </c>
      <c r="G81" s="16"/>
      <c r="H81" s="126"/>
      <c r="I81" s="128"/>
      <c r="J81" s="128"/>
      <c r="K81" s="130"/>
      <c r="M81" s="133" t="s">
        <v>63</v>
      </c>
      <c r="N81" s="134"/>
      <c r="O81" s="37">
        <f>(J66-J67)/J66</f>
        <v>0.46001719690455717</v>
      </c>
      <c r="P81" s="2"/>
    </row>
    <row r="82" spans="1:16" ht="15.75" thickBot="1" x14ac:dyDescent="0.3">
      <c r="A82" s="2"/>
      <c r="C82" s="38" t="s">
        <v>64</v>
      </c>
      <c r="D82" s="15"/>
      <c r="E82" s="15"/>
      <c r="F82" s="39">
        <v>1022</v>
      </c>
      <c r="G82" s="16"/>
      <c r="M82" s="133" t="s">
        <v>65</v>
      </c>
      <c r="N82" s="134"/>
      <c r="O82" s="37">
        <f>(J67-J68)/J67</f>
        <v>0.37579617834394907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31" t="s">
        <v>66</v>
      </c>
      <c r="I83" s="132"/>
      <c r="J83" s="132"/>
      <c r="K83" s="115"/>
      <c r="M83" s="133" t="s">
        <v>67</v>
      </c>
      <c r="N83" s="134"/>
      <c r="O83" s="37">
        <f>(J68-J69)/J68</f>
        <v>0.40561224489795916</v>
      </c>
      <c r="P83" s="2"/>
    </row>
    <row r="84" spans="1:16" ht="15.75" customHeight="1" x14ac:dyDescent="0.25">
      <c r="A84" s="2"/>
      <c r="B84" s="41"/>
      <c r="C84" s="42" t="s">
        <v>18</v>
      </c>
      <c r="D84" s="43" t="s">
        <v>19</v>
      </c>
      <c r="E84" s="43" t="s">
        <v>14</v>
      </c>
      <c r="F84" s="19" t="s">
        <v>13</v>
      </c>
      <c r="G84" s="44" t="s">
        <v>20</v>
      </c>
      <c r="H84" s="24" t="s">
        <v>18</v>
      </c>
      <c r="I84" s="25" t="s">
        <v>68</v>
      </c>
      <c r="J84" s="25" t="s">
        <v>69</v>
      </c>
      <c r="K84" s="26" t="s">
        <v>70</v>
      </c>
      <c r="M84" s="133" t="s">
        <v>71</v>
      </c>
      <c r="N84" s="134"/>
      <c r="O84" s="37">
        <f>(J69-J70)/J69</f>
        <v>3.6480686695278972E-2</v>
      </c>
      <c r="P84" s="2"/>
    </row>
    <row r="85" spans="1:16" x14ac:dyDescent="0.25">
      <c r="A85" s="2"/>
      <c r="B85" s="41"/>
      <c r="C85" s="45" t="s">
        <v>72</v>
      </c>
      <c r="D85" s="33">
        <v>91.21</v>
      </c>
      <c r="E85" s="33"/>
      <c r="F85" s="34"/>
      <c r="G85" s="46"/>
      <c r="H85" s="47" t="s">
        <v>1</v>
      </c>
      <c r="I85" s="33">
        <v>787</v>
      </c>
      <c r="J85" s="33">
        <v>689</v>
      </c>
      <c r="K85" s="34">
        <f>I85-J85</f>
        <v>98</v>
      </c>
      <c r="M85" s="142" t="s">
        <v>73</v>
      </c>
      <c r="N85" s="143"/>
      <c r="O85" s="70">
        <f>(J67-J70)/J67</f>
        <v>0.64251592356687903</v>
      </c>
      <c r="P85" s="2"/>
    </row>
    <row r="86" spans="1:16" ht="15.75" thickBot="1" x14ac:dyDescent="0.3">
      <c r="A86" s="2"/>
      <c r="B86" s="41"/>
      <c r="C86" s="45" t="s">
        <v>74</v>
      </c>
      <c r="D86" s="33">
        <v>72.95</v>
      </c>
      <c r="E86" s="33">
        <v>68.599999999999994</v>
      </c>
      <c r="F86" s="34">
        <v>94.04</v>
      </c>
      <c r="G86" s="48">
        <v>5.9</v>
      </c>
      <c r="H86" s="65" t="s">
        <v>2</v>
      </c>
      <c r="I86" s="35">
        <v>233</v>
      </c>
      <c r="J86" s="35">
        <v>216</v>
      </c>
      <c r="K86" s="34">
        <f>I86-J86</f>
        <v>17</v>
      </c>
      <c r="L86" s="49"/>
      <c r="M86" s="147" t="s">
        <v>75</v>
      </c>
      <c r="N86" s="148"/>
      <c r="O86" s="71">
        <f>(J66-J70)/J66</f>
        <v>0.80696474634565774</v>
      </c>
      <c r="P86" s="2"/>
    </row>
    <row r="87" spans="1:16" ht="15" customHeight="1" x14ac:dyDescent="0.25">
      <c r="A87" s="2"/>
      <c r="B87" s="41"/>
      <c r="C87" s="45" t="s">
        <v>76</v>
      </c>
      <c r="D87" s="33">
        <v>77.349999999999994</v>
      </c>
      <c r="E87" s="33">
        <v>63.26</v>
      </c>
      <c r="F87" s="34">
        <v>81.790000000000006</v>
      </c>
      <c r="P87" s="2"/>
    </row>
    <row r="88" spans="1:16" ht="15" customHeight="1" x14ac:dyDescent="0.25">
      <c r="A88" s="2"/>
      <c r="B88" s="41"/>
      <c r="C88" s="45" t="s">
        <v>77</v>
      </c>
      <c r="D88" s="33">
        <v>75.05</v>
      </c>
      <c r="E88" s="33">
        <v>52.27</v>
      </c>
      <c r="F88" s="34">
        <v>69.66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56.01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90.88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90"/>
      <c r="C97" s="139" t="s">
        <v>186</v>
      </c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1"/>
      <c r="P97" s="2"/>
    </row>
    <row r="98" spans="1:18" ht="15" customHeight="1" x14ac:dyDescent="0.25">
      <c r="A98" s="2"/>
      <c r="C98" s="139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1"/>
      <c r="P98" s="2"/>
    </row>
    <row r="99" spans="1:18" ht="15" customHeight="1" x14ac:dyDescent="0.25">
      <c r="A99" s="2"/>
      <c r="C99" s="139" t="s">
        <v>119</v>
      </c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1"/>
      <c r="P99" s="2"/>
    </row>
    <row r="100" spans="1:18" ht="15.75" customHeight="1" x14ac:dyDescent="0.25">
      <c r="A100" s="2"/>
      <c r="C100" s="139" t="s">
        <v>187</v>
      </c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1"/>
      <c r="P100" s="2"/>
      <c r="R100" s="64" t="s">
        <v>16</v>
      </c>
    </row>
    <row r="101" spans="1:18" ht="15" customHeight="1" x14ac:dyDescent="0.25">
      <c r="A101" s="2"/>
      <c r="C101" s="139" t="s">
        <v>188</v>
      </c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1"/>
      <c r="P101" s="2"/>
    </row>
    <row r="102" spans="1:18" ht="15" customHeight="1" x14ac:dyDescent="0.25">
      <c r="A102" s="2"/>
      <c r="C102" s="139" t="s">
        <v>189</v>
      </c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1"/>
      <c r="P102" s="2"/>
    </row>
    <row r="103" spans="1:18" x14ac:dyDescent="0.25">
      <c r="A103" s="2"/>
      <c r="C103" s="139" t="s">
        <v>190</v>
      </c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1"/>
      <c r="P103" s="2"/>
    </row>
    <row r="104" spans="1:18" x14ac:dyDescent="0.25">
      <c r="A104" s="2"/>
      <c r="C104" s="139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1"/>
      <c r="P104" s="2"/>
    </row>
    <row r="105" spans="1:18" x14ac:dyDescent="0.25">
      <c r="A105" s="2"/>
      <c r="C105" s="139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1"/>
      <c r="P105" s="2"/>
    </row>
    <row r="106" spans="1:18" x14ac:dyDescent="0.25">
      <c r="A106" s="2"/>
      <c r="C106" s="139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1"/>
      <c r="P106" s="2"/>
    </row>
    <row r="107" spans="1:18" x14ac:dyDescent="0.25">
      <c r="A107" s="2"/>
      <c r="C107" s="139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1"/>
      <c r="P107" s="2"/>
    </row>
    <row r="108" spans="1:18" x14ac:dyDescent="0.25">
      <c r="A108" s="2"/>
      <c r="C108" s="139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1"/>
      <c r="P108" s="2"/>
    </row>
    <row r="109" spans="1:18" x14ac:dyDescent="0.25">
      <c r="A109" s="2"/>
      <c r="C109" s="139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1"/>
      <c r="P109" s="2"/>
    </row>
    <row r="110" spans="1:18" x14ac:dyDescent="0.25">
      <c r="A110" s="2"/>
      <c r="C110" s="144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16</v>
      </c>
      <c r="C115" s="4" t="s">
        <v>155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9" t="s">
        <v>18</v>
      </c>
      <c r="D117" s="111" t="s">
        <v>19</v>
      </c>
      <c r="E117" s="111" t="s">
        <v>20</v>
      </c>
      <c r="F117" s="111" t="s">
        <v>21</v>
      </c>
      <c r="G117" s="111"/>
      <c r="H117" s="111"/>
      <c r="I117" s="111"/>
      <c r="J117" s="111"/>
      <c r="K117" s="113"/>
      <c r="M117" s="6" t="s">
        <v>22</v>
      </c>
      <c r="N117" s="114" t="s">
        <v>20</v>
      </c>
      <c r="O117" s="115"/>
      <c r="P117" s="2"/>
    </row>
    <row r="118" spans="1:16" x14ac:dyDescent="0.25">
      <c r="A118" s="2"/>
      <c r="C118" s="110"/>
      <c r="D118" s="112"/>
      <c r="E118" s="112"/>
      <c r="F118" s="7" t="s">
        <v>23</v>
      </c>
      <c r="G118" s="7" t="s">
        <v>24</v>
      </c>
      <c r="H118" s="7" t="s">
        <v>25</v>
      </c>
      <c r="I118" s="7" t="s">
        <v>26</v>
      </c>
      <c r="J118" s="112" t="s">
        <v>6</v>
      </c>
      <c r="K118" s="116"/>
      <c r="M118" s="8">
        <v>1</v>
      </c>
      <c r="N118" s="117"/>
      <c r="O118" s="118"/>
      <c r="P118" s="2"/>
    </row>
    <row r="119" spans="1:16" x14ac:dyDescent="0.25">
      <c r="A119" s="2"/>
      <c r="C119" s="9" t="s">
        <v>27</v>
      </c>
      <c r="D119" s="10"/>
      <c r="E119" s="10"/>
      <c r="F119" s="11">
        <v>1045</v>
      </c>
      <c r="G119" s="12"/>
      <c r="H119" s="12"/>
      <c r="I119" s="12"/>
      <c r="J119" s="119">
        <f>AVERAGE(F119:I119)</f>
        <v>1045</v>
      </c>
      <c r="K119" s="120"/>
      <c r="M119" s="8">
        <v>2</v>
      </c>
      <c r="N119" s="117">
        <v>9.3000000000000007</v>
      </c>
      <c r="O119" s="118"/>
      <c r="P119" s="2"/>
    </row>
    <row r="120" spans="1:16" x14ac:dyDescent="0.25">
      <c r="A120" s="2"/>
      <c r="C120" s="9" t="s">
        <v>28</v>
      </c>
      <c r="D120" s="10"/>
      <c r="E120" s="10"/>
      <c r="F120" s="11">
        <v>590</v>
      </c>
      <c r="G120" s="12"/>
      <c r="H120" s="12"/>
      <c r="I120" s="12"/>
      <c r="J120" s="119">
        <f t="shared" ref="J120:J125" si="2">AVERAGE(F120:I120)</f>
        <v>590</v>
      </c>
      <c r="K120" s="120"/>
      <c r="M120" s="8">
        <v>3</v>
      </c>
      <c r="N120" s="117">
        <v>9.4</v>
      </c>
      <c r="O120" s="118"/>
      <c r="P120" s="2"/>
    </row>
    <row r="121" spans="1:16" x14ac:dyDescent="0.25">
      <c r="A121" s="2"/>
      <c r="C121" s="9" t="s">
        <v>29</v>
      </c>
      <c r="D121" s="11">
        <v>60.96</v>
      </c>
      <c r="E121" s="11">
        <v>7.7</v>
      </c>
      <c r="F121" s="11">
        <v>1232</v>
      </c>
      <c r="G121" s="11">
        <v>1211</v>
      </c>
      <c r="H121" s="11">
        <v>1203</v>
      </c>
      <c r="I121" s="11">
        <v>1190</v>
      </c>
      <c r="J121" s="119">
        <f t="shared" si="2"/>
        <v>1209</v>
      </c>
      <c r="K121" s="120"/>
      <c r="M121" s="8">
        <v>4</v>
      </c>
      <c r="N121" s="117">
        <v>7.6</v>
      </c>
      <c r="O121" s="118"/>
      <c r="P121" s="2"/>
    </row>
    <row r="122" spans="1:16" x14ac:dyDescent="0.25">
      <c r="A122" s="2"/>
      <c r="C122" s="9" t="s">
        <v>31</v>
      </c>
      <c r="D122" s="11">
        <v>59.63</v>
      </c>
      <c r="E122" s="11">
        <v>8.3000000000000007</v>
      </c>
      <c r="F122" s="11">
        <v>625</v>
      </c>
      <c r="G122" s="11">
        <v>611</v>
      </c>
      <c r="H122" s="11">
        <v>602</v>
      </c>
      <c r="I122" s="11">
        <v>580</v>
      </c>
      <c r="J122" s="119">
        <f t="shared" si="2"/>
        <v>604.5</v>
      </c>
      <c r="K122" s="120"/>
      <c r="M122" s="8">
        <v>5</v>
      </c>
      <c r="N122" s="117">
        <v>9.3000000000000007</v>
      </c>
      <c r="O122" s="118"/>
      <c r="P122" s="2"/>
    </row>
    <row r="123" spans="1:16" x14ac:dyDescent="0.25">
      <c r="A123" s="2"/>
      <c r="C123" s="9" t="s">
        <v>33</v>
      </c>
      <c r="D123" s="11"/>
      <c r="E123" s="11"/>
      <c r="F123" s="11">
        <v>374</v>
      </c>
      <c r="G123" s="63">
        <v>361</v>
      </c>
      <c r="H123" s="63">
        <v>370</v>
      </c>
      <c r="I123" s="63">
        <v>393</v>
      </c>
      <c r="J123" s="119">
        <f t="shared" si="2"/>
        <v>374.5</v>
      </c>
      <c r="K123" s="120"/>
      <c r="M123" s="13">
        <v>6</v>
      </c>
      <c r="N123" s="121">
        <v>8.1</v>
      </c>
      <c r="O123" s="122"/>
      <c r="P123" s="2"/>
    </row>
    <row r="124" spans="1:16" ht="15.75" thickBot="1" x14ac:dyDescent="0.3">
      <c r="A124" s="2"/>
      <c r="C124" s="9" t="s">
        <v>35</v>
      </c>
      <c r="D124" s="11"/>
      <c r="E124" s="11"/>
      <c r="F124" s="11">
        <v>261</v>
      </c>
      <c r="G124" s="63">
        <v>262</v>
      </c>
      <c r="H124" s="63">
        <v>256</v>
      </c>
      <c r="I124" s="63">
        <v>239</v>
      </c>
      <c r="J124" s="119">
        <f t="shared" si="2"/>
        <v>254.5</v>
      </c>
      <c r="K124" s="120"/>
      <c r="N124" s="68" t="s">
        <v>36</v>
      </c>
      <c r="O124" s="69" t="s">
        <v>37</v>
      </c>
      <c r="P124" s="2"/>
    </row>
    <row r="125" spans="1:16" ht="15.75" thickBot="1" x14ac:dyDescent="0.3">
      <c r="A125" s="2"/>
      <c r="C125" s="14" t="s">
        <v>39</v>
      </c>
      <c r="D125" s="15">
        <v>60.15</v>
      </c>
      <c r="E125" s="15">
        <v>7.5</v>
      </c>
      <c r="F125" s="15">
        <v>268</v>
      </c>
      <c r="G125" s="15">
        <v>272</v>
      </c>
      <c r="H125" s="15">
        <v>251</v>
      </c>
      <c r="I125" s="15">
        <v>235</v>
      </c>
      <c r="J125" s="123">
        <f t="shared" si="2"/>
        <v>256.5</v>
      </c>
      <c r="K125" s="124"/>
      <c r="M125" s="67" t="s">
        <v>40</v>
      </c>
      <c r="N125" s="65">
        <v>3.28</v>
      </c>
      <c r="O125" s="66">
        <v>5.89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18</v>
      </c>
      <c r="D127" s="18" t="s">
        <v>19</v>
      </c>
      <c r="E127" s="18" t="s">
        <v>20</v>
      </c>
      <c r="F127" s="19" t="s">
        <v>41</v>
      </c>
      <c r="G127" s="20"/>
      <c r="H127" s="17" t="s">
        <v>18</v>
      </c>
      <c r="I127" s="111" t="s">
        <v>42</v>
      </c>
      <c r="J127" s="111"/>
      <c r="K127" s="113"/>
      <c r="M127" s="131" t="s">
        <v>43</v>
      </c>
      <c r="N127" s="132"/>
      <c r="O127" s="115"/>
      <c r="P127" s="2"/>
    </row>
    <row r="128" spans="1:16" x14ac:dyDescent="0.25">
      <c r="A128" s="2"/>
      <c r="C128" s="21" t="s">
        <v>44</v>
      </c>
      <c r="D128" s="11">
        <v>17.079999999999998</v>
      </c>
      <c r="E128" s="11">
        <v>10.199999999999999</v>
      </c>
      <c r="F128" s="22">
        <v>1363</v>
      </c>
      <c r="G128" s="16"/>
      <c r="H128" s="23" t="s">
        <v>1</v>
      </c>
      <c r="I128" s="135">
        <v>6.17</v>
      </c>
      <c r="J128" s="135"/>
      <c r="K128" s="136"/>
      <c r="M128" s="24" t="s">
        <v>20</v>
      </c>
      <c r="N128" s="25" t="s">
        <v>45</v>
      </c>
      <c r="O128" s="26" t="s">
        <v>46</v>
      </c>
      <c r="P128" s="2"/>
    </row>
    <row r="129" spans="1:16" ht="15.75" thickBot="1" x14ac:dyDescent="0.3">
      <c r="A129" s="2"/>
      <c r="C129" s="21" t="s">
        <v>47</v>
      </c>
      <c r="D129" s="11">
        <v>67.87</v>
      </c>
      <c r="E129" s="11"/>
      <c r="F129" s="22">
        <v>252</v>
      </c>
      <c r="G129" s="16"/>
      <c r="H129" s="27" t="s">
        <v>2</v>
      </c>
      <c r="I129" s="137">
        <v>5.83</v>
      </c>
      <c r="J129" s="137"/>
      <c r="K129" s="138"/>
      <c r="M129" s="65">
        <v>6.9</v>
      </c>
      <c r="N129" s="28">
        <v>52</v>
      </c>
      <c r="O129" s="66">
        <v>0.03</v>
      </c>
      <c r="P129" s="2"/>
    </row>
    <row r="130" spans="1:16" ht="15" customHeight="1" thickBot="1" x14ac:dyDescent="0.3">
      <c r="A130" s="2"/>
      <c r="C130" s="21" t="s">
        <v>48</v>
      </c>
      <c r="D130" s="11">
        <v>70.61</v>
      </c>
      <c r="E130" s="11"/>
      <c r="F130" s="22">
        <v>249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49</v>
      </c>
      <c r="D131" s="11"/>
      <c r="E131" s="11"/>
      <c r="F131" s="22"/>
      <c r="G131" s="16"/>
      <c r="H131" s="109" t="s">
        <v>50</v>
      </c>
      <c r="I131" s="111"/>
      <c r="J131" s="111"/>
      <c r="K131" s="113"/>
      <c r="M131" s="6" t="s">
        <v>51</v>
      </c>
      <c r="N131" s="29" t="s">
        <v>20</v>
      </c>
      <c r="O131" s="30" t="s">
        <v>52</v>
      </c>
      <c r="P131" s="2"/>
    </row>
    <row r="132" spans="1:16" x14ac:dyDescent="0.25">
      <c r="A132" s="2"/>
      <c r="C132" s="21" t="s">
        <v>53</v>
      </c>
      <c r="D132" s="11">
        <v>74.23</v>
      </c>
      <c r="E132" s="11"/>
      <c r="F132" s="22">
        <v>246</v>
      </c>
      <c r="G132" s="16"/>
      <c r="H132" s="31" t="s">
        <v>54</v>
      </c>
      <c r="I132" s="7" t="s">
        <v>55</v>
      </c>
      <c r="J132" s="7" t="s">
        <v>56</v>
      </c>
      <c r="K132" s="32" t="s">
        <v>57</v>
      </c>
      <c r="M132" s="8">
        <v>1</v>
      </c>
      <c r="N132" s="33">
        <v>5.5</v>
      </c>
      <c r="O132" s="34">
        <v>100</v>
      </c>
      <c r="P132" s="2"/>
    </row>
    <row r="133" spans="1:16" x14ac:dyDescent="0.25">
      <c r="A133" s="2"/>
      <c r="C133" s="21" t="s">
        <v>58</v>
      </c>
      <c r="D133" s="11">
        <v>74.89</v>
      </c>
      <c r="E133" s="11"/>
      <c r="F133" s="22">
        <v>1898</v>
      </c>
      <c r="G133" s="16"/>
      <c r="H133" s="125">
        <v>1</v>
      </c>
      <c r="I133" s="127">
        <v>620</v>
      </c>
      <c r="J133" s="127">
        <v>322</v>
      </c>
      <c r="K133" s="129">
        <f>((I133-J133)/I133)</f>
        <v>0.48064516129032259</v>
      </c>
      <c r="M133" s="13">
        <v>2</v>
      </c>
      <c r="N133" s="35">
        <v>5.7</v>
      </c>
      <c r="O133" s="36">
        <v>100</v>
      </c>
      <c r="P133" s="2"/>
    </row>
    <row r="134" spans="1:16" ht="15.75" thickBot="1" x14ac:dyDescent="0.3">
      <c r="A134" s="2"/>
      <c r="C134" s="21" t="s">
        <v>59</v>
      </c>
      <c r="D134" s="11">
        <v>73.87</v>
      </c>
      <c r="E134" s="11">
        <v>6.8</v>
      </c>
      <c r="F134" s="22">
        <v>535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60</v>
      </c>
      <c r="D135" s="11"/>
      <c r="E135" s="11"/>
      <c r="F135" s="22">
        <v>521</v>
      </c>
      <c r="G135" s="16"/>
      <c r="H135" s="125">
        <v>7</v>
      </c>
      <c r="I135" s="127">
        <v>411</v>
      </c>
      <c r="J135" s="127">
        <v>201</v>
      </c>
      <c r="K135" s="129">
        <f>((I135-J135)/I135)</f>
        <v>0.51094890510948909</v>
      </c>
      <c r="M135" s="131" t="s">
        <v>61</v>
      </c>
      <c r="N135" s="132"/>
      <c r="O135" s="115"/>
      <c r="P135" s="2"/>
    </row>
    <row r="136" spans="1:16" x14ac:dyDescent="0.25">
      <c r="A136" s="2"/>
      <c r="C136" s="21" t="s">
        <v>62</v>
      </c>
      <c r="D136" s="11">
        <v>75.3</v>
      </c>
      <c r="E136" s="11">
        <v>6.3</v>
      </c>
      <c r="F136" s="22">
        <v>1055</v>
      </c>
      <c r="G136" s="16"/>
      <c r="H136" s="126"/>
      <c r="I136" s="128"/>
      <c r="J136" s="128"/>
      <c r="K136" s="130"/>
      <c r="M136" s="133" t="s">
        <v>63</v>
      </c>
      <c r="N136" s="134"/>
      <c r="O136" s="37">
        <f>(J121-J122)/J121</f>
        <v>0.5</v>
      </c>
      <c r="P136" s="2"/>
    </row>
    <row r="137" spans="1:16" ht="15.75" thickBot="1" x14ac:dyDescent="0.3">
      <c r="A137" s="2"/>
      <c r="C137" s="38" t="s">
        <v>64</v>
      </c>
      <c r="D137" s="15"/>
      <c r="E137" s="15"/>
      <c r="F137" s="39">
        <v>1039</v>
      </c>
      <c r="G137" s="16"/>
      <c r="M137" s="133" t="s">
        <v>65</v>
      </c>
      <c r="N137" s="134"/>
      <c r="O137" s="37">
        <f>(J122-J123)/J122</f>
        <v>0.38047973531844498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31" t="s">
        <v>66</v>
      </c>
      <c r="I138" s="132"/>
      <c r="J138" s="132"/>
      <c r="K138" s="115"/>
      <c r="M138" s="133" t="s">
        <v>67</v>
      </c>
      <c r="N138" s="134"/>
      <c r="O138" s="37">
        <f>(J123-J124)/J123</f>
        <v>0.32042723631508679</v>
      </c>
      <c r="P138" s="2"/>
    </row>
    <row r="139" spans="1:16" ht="15.75" customHeight="1" x14ac:dyDescent="0.25">
      <c r="A139" s="2"/>
      <c r="B139" s="41"/>
      <c r="C139" s="42" t="s">
        <v>18</v>
      </c>
      <c r="D139" s="43" t="s">
        <v>19</v>
      </c>
      <c r="E139" s="43" t="s">
        <v>14</v>
      </c>
      <c r="F139" s="19" t="s">
        <v>13</v>
      </c>
      <c r="G139" s="44" t="s">
        <v>20</v>
      </c>
      <c r="H139" s="24" t="s">
        <v>18</v>
      </c>
      <c r="I139" s="25" t="s">
        <v>68</v>
      </c>
      <c r="J139" s="25" t="s">
        <v>69</v>
      </c>
      <c r="K139" s="26" t="s">
        <v>70</v>
      </c>
      <c r="M139" s="133" t="s">
        <v>71</v>
      </c>
      <c r="N139" s="134"/>
      <c r="O139" s="37">
        <f>(J124-J125)/J124</f>
        <v>-7.8585461689587421E-3</v>
      </c>
      <c r="P139" s="2"/>
    </row>
    <row r="140" spans="1:16" x14ac:dyDescent="0.25">
      <c r="A140" s="2"/>
      <c r="B140" s="41"/>
      <c r="C140" s="45" t="s">
        <v>72</v>
      </c>
      <c r="D140" s="33">
        <v>91.35</v>
      </c>
      <c r="E140" s="33"/>
      <c r="F140" s="34"/>
      <c r="G140" s="46"/>
      <c r="H140" s="47" t="s">
        <v>104</v>
      </c>
      <c r="I140" s="33">
        <v>343</v>
      </c>
      <c r="J140" s="33">
        <v>292</v>
      </c>
      <c r="K140" s="34">
        <f>I140-J140</f>
        <v>51</v>
      </c>
      <c r="M140" s="142" t="s">
        <v>73</v>
      </c>
      <c r="N140" s="143"/>
      <c r="O140" s="70">
        <f>(J122-J125)/J122</f>
        <v>0.57568238213399503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72.599999999999994</v>
      </c>
      <c r="E141" s="33">
        <v>68.19</v>
      </c>
      <c r="F141" s="34">
        <v>93.93</v>
      </c>
      <c r="G141" s="48">
        <v>5.6</v>
      </c>
      <c r="H141" s="65" t="s">
        <v>2</v>
      </c>
      <c r="I141" s="35">
        <v>198</v>
      </c>
      <c r="J141" s="35">
        <v>169</v>
      </c>
      <c r="K141" s="34">
        <f>I141-J141</f>
        <v>29</v>
      </c>
      <c r="L141" s="49"/>
      <c r="M141" s="147" t="s">
        <v>75</v>
      </c>
      <c r="N141" s="148"/>
      <c r="O141" s="71">
        <f>(J121-J125)/J121</f>
        <v>0.78784119106699757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78.599999999999994</v>
      </c>
      <c r="E142" s="33">
        <v>64.06</v>
      </c>
      <c r="F142" s="34">
        <v>81.5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76.400000000000006</v>
      </c>
      <c r="E143" s="33">
        <v>53.1</v>
      </c>
      <c r="F143" s="34">
        <v>69.5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53.15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91.4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90"/>
      <c r="C152" s="139" t="s">
        <v>191</v>
      </c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1"/>
      <c r="P152" s="2"/>
    </row>
    <row r="153" spans="1:16" ht="15" customHeight="1" x14ac:dyDescent="0.25">
      <c r="A153" s="2"/>
      <c r="C153" s="139" t="s">
        <v>192</v>
      </c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1"/>
      <c r="P153" s="2"/>
    </row>
    <row r="154" spans="1:16" ht="15" customHeight="1" x14ac:dyDescent="0.25">
      <c r="A154" s="2"/>
      <c r="C154" s="139" t="s">
        <v>193</v>
      </c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1"/>
      <c r="P154" s="2"/>
    </row>
    <row r="155" spans="1:16" ht="15" customHeight="1" x14ac:dyDescent="0.25">
      <c r="A155" s="2"/>
      <c r="C155" s="139" t="s">
        <v>194</v>
      </c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1"/>
      <c r="P155" s="2"/>
    </row>
    <row r="156" spans="1:16" ht="15" customHeight="1" x14ac:dyDescent="0.25">
      <c r="A156" s="2"/>
      <c r="C156" s="139" t="s">
        <v>195</v>
      </c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1"/>
      <c r="P156" s="2"/>
    </row>
    <row r="157" spans="1:16" ht="15" customHeight="1" x14ac:dyDescent="0.25">
      <c r="A157" s="2"/>
      <c r="C157" s="139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1"/>
      <c r="P157" s="2"/>
    </row>
    <row r="158" spans="1:16" ht="15" customHeight="1" x14ac:dyDescent="0.25">
      <c r="A158" s="2"/>
      <c r="C158" s="139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1"/>
      <c r="P158" s="2"/>
    </row>
    <row r="159" spans="1:16" x14ac:dyDescent="0.25">
      <c r="A159" s="2"/>
      <c r="C159" s="139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1"/>
      <c r="P159" s="2"/>
    </row>
    <row r="160" spans="1:16" x14ac:dyDescent="0.25">
      <c r="A160" s="2"/>
      <c r="C160" s="139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1"/>
      <c r="P160" s="2"/>
    </row>
    <row r="161" spans="1:16" x14ac:dyDescent="0.25">
      <c r="A161" s="2"/>
      <c r="C161" s="139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1"/>
      <c r="P161" s="2"/>
    </row>
    <row r="162" spans="1:16" x14ac:dyDescent="0.25">
      <c r="A162" s="2"/>
      <c r="C162" s="139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1"/>
      <c r="P162" s="2"/>
    </row>
    <row r="163" spans="1:16" x14ac:dyDescent="0.25">
      <c r="A163" s="2"/>
      <c r="C163" s="139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1"/>
      <c r="P163" s="2"/>
    </row>
    <row r="164" spans="1:16" x14ac:dyDescent="0.25">
      <c r="A164" s="2"/>
      <c r="C164" s="139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1"/>
      <c r="P164" s="2"/>
    </row>
    <row r="165" spans="1:16" x14ac:dyDescent="0.25">
      <c r="A165" s="2"/>
      <c r="C165" s="144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19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F6BA9-114C-4C35-8394-96900A018219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180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9" t="s">
        <v>18</v>
      </c>
      <c r="D5" s="111" t="s">
        <v>19</v>
      </c>
      <c r="E5" s="111" t="s">
        <v>20</v>
      </c>
      <c r="F5" s="111" t="s">
        <v>21</v>
      </c>
      <c r="G5" s="111"/>
      <c r="H5" s="111"/>
      <c r="I5" s="111"/>
      <c r="J5" s="111"/>
      <c r="K5" s="113"/>
      <c r="M5" s="6" t="s">
        <v>22</v>
      </c>
      <c r="N5" s="114" t="s">
        <v>20</v>
      </c>
      <c r="O5" s="115"/>
      <c r="P5" s="2"/>
    </row>
    <row r="6" spans="1:19" x14ac:dyDescent="0.25">
      <c r="A6" s="2"/>
      <c r="C6" s="110"/>
      <c r="D6" s="112"/>
      <c r="E6" s="112"/>
      <c r="F6" s="7" t="s">
        <v>23</v>
      </c>
      <c r="G6" s="7" t="s">
        <v>24</v>
      </c>
      <c r="H6" s="7" t="s">
        <v>25</v>
      </c>
      <c r="I6" s="7" t="s">
        <v>26</v>
      </c>
      <c r="J6" s="112" t="s">
        <v>6</v>
      </c>
      <c r="K6" s="116"/>
      <c r="M6" s="8">
        <v>1</v>
      </c>
      <c r="N6" s="117"/>
      <c r="O6" s="118"/>
      <c r="P6" s="2"/>
      <c r="R6" s="56" t="s">
        <v>0</v>
      </c>
      <c r="S6" s="56">
        <f>AVERAGE(J9,J66,J121)</f>
        <v>1183.75</v>
      </c>
    </row>
    <row r="7" spans="1:19" x14ac:dyDescent="0.25">
      <c r="A7" s="2"/>
      <c r="C7" s="9" t="s">
        <v>27</v>
      </c>
      <c r="D7" s="10"/>
      <c r="E7" s="10"/>
      <c r="F7" s="11">
        <v>2279</v>
      </c>
      <c r="G7" s="12"/>
      <c r="H7" s="12"/>
      <c r="I7" s="12"/>
      <c r="J7" s="119">
        <f>AVERAGE(F7:I7)</f>
        <v>2279</v>
      </c>
      <c r="K7" s="120"/>
      <c r="M7" s="8">
        <v>2</v>
      </c>
      <c r="N7" s="117">
        <v>9.8000000000000007</v>
      </c>
      <c r="O7" s="118"/>
      <c r="P7" s="2"/>
      <c r="R7" s="56" t="s">
        <v>1</v>
      </c>
      <c r="S7" s="72">
        <f>AVERAGE(J10,J67,J122)</f>
        <v>543.25</v>
      </c>
    </row>
    <row r="8" spans="1:19" x14ac:dyDescent="0.25">
      <c r="A8" s="2"/>
      <c r="C8" s="9" t="s">
        <v>28</v>
      </c>
      <c r="D8" s="10"/>
      <c r="E8" s="10"/>
      <c r="F8" s="11">
        <v>917</v>
      </c>
      <c r="G8" s="12"/>
      <c r="H8" s="12"/>
      <c r="I8" s="12"/>
      <c r="J8" s="119">
        <f t="shared" ref="J8:J13" si="0">AVERAGE(F8:I8)</f>
        <v>917</v>
      </c>
      <c r="K8" s="120"/>
      <c r="M8" s="8">
        <v>3</v>
      </c>
      <c r="N8" s="117">
        <v>9.4</v>
      </c>
      <c r="O8" s="118"/>
      <c r="P8" s="2"/>
      <c r="R8" s="56" t="s">
        <v>2</v>
      </c>
      <c r="S8" s="73">
        <f>AVERAGE(J13,J70,J125)</f>
        <v>262.75</v>
      </c>
    </row>
    <row r="9" spans="1:19" x14ac:dyDescent="0.25">
      <c r="A9" s="2"/>
      <c r="C9" s="9" t="s">
        <v>29</v>
      </c>
      <c r="D9" s="11">
        <v>61.38</v>
      </c>
      <c r="E9" s="11">
        <v>8.1</v>
      </c>
      <c r="F9" s="11">
        <v>1209</v>
      </c>
      <c r="G9" s="11">
        <v>1266</v>
      </c>
      <c r="H9" s="11">
        <v>1382</v>
      </c>
      <c r="I9" s="11">
        <v>1173</v>
      </c>
      <c r="J9" s="119">
        <f t="shared" si="0"/>
        <v>1257.5</v>
      </c>
      <c r="K9" s="120"/>
      <c r="M9" s="8">
        <v>4</v>
      </c>
      <c r="N9" s="117">
        <v>7.8</v>
      </c>
      <c r="O9" s="118"/>
      <c r="P9" s="2"/>
      <c r="R9" s="74" t="s">
        <v>552</v>
      </c>
      <c r="S9" s="76">
        <f>S6-S7</f>
        <v>640.5</v>
      </c>
    </row>
    <row r="10" spans="1:19" x14ac:dyDescent="0.25">
      <c r="A10" s="2"/>
      <c r="C10" s="9" t="s">
        <v>31</v>
      </c>
      <c r="D10" s="11">
        <v>58.85</v>
      </c>
      <c r="E10" s="11">
        <v>8.8000000000000007</v>
      </c>
      <c r="F10" s="11">
        <v>650</v>
      </c>
      <c r="G10" s="11">
        <v>622</v>
      </c>
      <c r="H10" s="11">
        <v>617</v>
      </c>
      <c r="I10" s="11">
        <v>544</v>
      </c>
      <c r="J10" s="119">
        <f t="shared" si="0"/>
        <v>608.25</v>
      </c>
      <c r="K10" s="120"/>
      <c r="M10" s="8">
        <v>5</v>
      </c>
      <c r="N10" s="117">
        <v>9.6999999999999993</v>
      </c>
      <c r="O10" s="118"/>
      <c r="P10" s="2"/>
      <c r="R10" s="74" t="s">
        <v>32</v>
      </c>
      <c r="S10" s="76">
        <f>S7-S8</f>
        <v>280.5</v>
      </c>
    </row>
    <row r="11" spans="1:19" x14ac:dyDescent="0.25">
      <c r="A11" s="2"/>
      <c r="C11" s="9" t="s">
        <v>33</v>
      </c>
      <c r="D11" s="11"/>
      <c r="E11" s="11"/>
      <c r="F11" s="11">
        <v>474</v>
      </c>
      <c r="G11" s="63">
        <v>464</v>
      </c>
      <c r="H11" s="63">
        <v>471</v>
      </c>
      <c r="I11" s="63">
        <v>391</v>
      </c>
      <c r="J11" s="119">
        <f t="shared" si="0"/>
        <v>450</v>
      </c>
      <c r="K11" s="120"/>
      <c r="M11" s="13">
        <v>6</v>
      </c>
      <c r="N11" s="121">
        <v>9.4</v>
      </c>
      <c r="O11" s="122"/>
      <c r="P11" s="2"/>
      <c r="R11" s="74" t="s">
        <v>30</v>
      </c>
      <c r="S11" s="75">
        <f>S6-S8</f>
        <v>921</v>
      </c>
    </row>
    <row r="12" spans="1:19" ht="15.75" thickBot="1" x14ac:dyDescent="0.3">
      <c r="A12" s="2"/>
      <c r="C12" s="9" t="s">
        <v>35</v>
      </c>
      <c r="D12" s="11"/>
      <c r="E12" s="11"/>
      <c r="F12" s="11">
        <v>303</v>
      </c>
      <c r="G12" s="63">
        <v>339</v>
      </c>
      <c r="H12" s="63">
        <v>333</v>
      </c>
      <c r="I12" s="63">
        <v>266</v>
      </c>
      <c r="J12" s="119">
        <f t="shared" si="0"/>
        <v>310.25</v>
      </c>
      <c r="K12" s="120"/>
      <c r="N12" s="68" t="s">
        <v>36</v>
      </c>
      <c r="O12" s="69" t="s">
        <v>37</v>
      </c>
      <c r="P12" s="2"/>
      <c r="R12" s="77" t="s">
        <v>553</v>
      </c>
      <c r="S12" s="94">
        <f>S9/S6</f>
        <v>0.54107708553326295</v>
      </c>
    </row>
    <row r="13" spans="1:19" ht="15.75" thickBot="1" x14ac:dyDescent="0.3">
      <c r="A13" s="2"/>
      <c r="C13" s="14" t="s">
        <v>39</v>
      </c>
      <c r="D13" s="15">
        <v>60.61</v>
      </c>
      <c r="E13" s="15">
        <v>7.5</v>
      </c>
      <c r="F13" s="15">
        <v>291</v>
      </c>
      <c r="G13" s="15">
        <v>334</v>
      </c>
      <c r="H13" s="15">
        <v>317</v>
      </c>
      <c r="I13" s="15">
        <v>279</v>
      </c>
      <c r="J13" s="123">
        <f t="shared" si="0"/>
        <v>305.25</v>
      </c>
      <c r="K13" s="124"/>
      <c r="M13" s="67" t="s">
        <v>40</v>
      </c>
      <c r="N13" s="65">
        <v>3.46</v>
      </c>
      <c r="O13" s="66"/>
      <c r="P13" s="2"/>
      <c r="R13" s="77" t="s">
        <v>38</v>
      </c>
      <c r="S13" s="78">
        <f>S10/S7</f>
        <v>0.51633686148182234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34</v>
      </c>
      <c r="S14" s="94">
        <f>S11/S6</f>
        <v>0.7780359028511088</v>
      </c>
    </row>
    <row r="15" spans="1:19" ht="15" customHeight="1" x14ac:dyDescent="0.25">
      <c r="A15" s="2"/>
      <c r="C15" s="17" t="s">
        <v>18</v>
      </c>
      <c r="D15" s="18" t="s">
        <v>19</v>
      </c>
      <c r="E15" s="18" t="s">
        <v>20</v>
      </c>
      <c r="F15" s="19" t="s">
        <v>41</v>
      </c>
      <c r="G15" s="20"/>
      <c r="H15" s="17" t="s">
        <v>18</v>
      </c>
      <c r="I15" s="111" t="s">
        <v>42</v>
      </c>
      <c r="J15" s="111"/>
      <c r="K15" s="113"/>
      <c r="M15" s="131" t="s">
        <v>43</v>
      </c>
      <c r="N15" s="132"/>
      <c r="O15" s="115"/>
      <c r="P15" s="2"/>
    </row>
    <row r="16" spans="1:19" x14ac:dyDescent="0.25">
      <c r="A16" s="2"/>
      <c r="C16" s="21" t="s">
        <v>44</v>
      </c>
      <c r="D16" s="11">
        <v>12.44</v>
      </c>
      <c r="E16" s="11">
        <v>10.5</v>
      </c>
      <c r="F16" s="22">
        <v>1025</v>
      </c>
      <c r="G16" s="16"/>
      <c r="H16" s="23" t="s">
        <v>1</v>
      </c>
      <c r="I16" s="135">
        <v>6.12</v>
      </c>
      <c r="J16" s="135"/>
      <c r="K16" s="136"/>
      <c r="M16" s="24" t="s">
        <v>20</v>
      </c>
      <c r="N16" s="25" t="s">
        <v>45</v>
      </c>
      <c r="O16" s="26" t="s">
        <v>46</v>
      </c>
      <c r="P16" s="2"/>
    </row>
    <row r="17" spans="1:16" ht="15.75" thickBot="1" x14ac:dyDescent="0.3">
      <c r="A17" s="2"/>
      <c r="C17" s="21" t="s">
        <v>47</v>
      </c>
      <c r="D17" s="11">
        <v>66</v>
      </c>
      <c r="E17" s="11"/>
      <c r="F17" s="22">
        <v>285</v>
      </c>
      <c r="G17" s="16"/>
      <c r="H17" s="27" t="s">
        <v>2</v>
      </c>
      <c r="I17" s="137">
        <v>5.8</v>
      </c>
      <c r="J17" s="137"/>
      <c r="K17" s="138"/>
      <c r="M17" s="65">
        <v>6.9</v>
      </c>
      <c r="N17" s="28">
        <v>126</v>
      </c>
      <c r="O17" s="66">
        <v>0.03</v>
      </c>
      <c r="P17" s="2"/>
    </row>
    <row r="18" spans="1:16" ht="15.75" thickBot="1" x14ac:dyDescent="0.3">
      <c r="A18" s="2"/>
      <c r="C18" s="21" t="s">
        <v>48</v>
      </c>
      <c r="D18" s="11">
        <v>65.83</v>
      </c>
      <c r="E18" s="11"/>
      <c r="F18" s="22">
        <v>281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49</v>
      </c>
      <c r="D19" s="11"/>
      <c r="E19" s="11"/>
      <c r="F19" s="22"/>
      <c r="G19" s="16"/>
      <c r="H19" s="109" t="s">
        <v>50</v>
      </c>
      <c r="I19" s="111"/>
      <c r="J19" s="111"/>
      <c r="K19" s="113"/>
      <c r="M19" s="6" t="s">
        <v>51</v>
      </c>
      <c r="N19" s="29" t="s">
        <v>20</v>
      </c>
      <c r="O19" s="30" t="s">
        <v>52</v>
      </c>
      <c r="P19" s="2"/>
    </row>
    <row r="20" spans="1:16" x14ac:dyDescent="0.25">
      <c r="A20" s="2"/>
      <c r="C20" s="21" t="s">
        <v>53</v>
      </c>
      <c r="D20" s="11">
        <v>72.069999999999993</v>
      </c>
      <c r="E20" s="11"/>
      <c r="F20" s="22">
        <v>292</v>
      </c>
      <c r="G20" s="16"/>
      <c r="H20" s="31" t="s">
        <v>54</v>
      </c>
      <c r="I20" s="7" t="s">
        <v>55</v>
      </c>
      <c r="J20" s="7" t="s">
        <v>56</v>
      </c>
      <c r="K20" s="32" t="s">
        <v>57</v>
      </c>
      <c r="M20" s="8">
        <v>1</v>
      </c>
      <c r="N20" s="33">
        <v>5.6</v>
      </c>
      <c r="O20" s="34">
        <v>100</v>
      </c>
      <c r="P20" s="2"/>
    </row>
    <row r="21" spans="1:16" x14ac:dyDescent="0.25">
      <c r="A21" s="2"/>
      <c r="C21" s="21" t="s">
        <v>58</v>
      </c>
      <c r="D21" s="11">
        <v>75.39</v>
      </c>
      <c r="E21" s="11"/>
      <c r="F21" s="22">
        <v>1521</v>
      </c>
      <c r="G21" s="16"/>
      <c r="H21" s="125">
        <v>8</v>
      </c>
      <c r="I21" s="127">
        <v>490</v>
      </c>
      <c r="J21" s="127">
        <v>360</v>
      </c>
      <c r="K21" s="129">
        <f>((I21-J21)/I21)</f>
        <v>0.26530612244897961</v>
      </c>
      <c r="M21" s="13">
        <v>2</v>
      </c>
      <c r="N21" s="35">
        <v>5.5</v>
      </c>
      <c r="O21" s="36">
        <v>100</v>
      </c>
      <c r="P21" s="2"/>
    </row>
    <row r="22" spans="1:16" ht="15.75" customHeight="1" thickBot="1" x14ac:dyDescent="0.3">
      <c r="A22" s="2"/>
      <c r="C22" s="21" t="s">
        <v>59</v>
      </c>
      <c r="D22" s="11">
        <v>75.55</v>
      </c>
      <c r="E22" s="11">
        <v>7.3</v>
      </c>
      <c r="F22" s="22">
        <v>515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60</v>
      </c>
      <c r="D23" s="11"/>
      <c r="E23" s="11"/>
      <c r="F23" s="22">
        <v>502</v>
      </c>
      <c r="G23" s="16"/>
      <c r="H23" s="125"/>
      <c r="I23" s="127"/>
      <c r="J23" s="127"/>
      <c r="K23" s="129" t="e">
        <f>((I23-J23)/I23)</f>
        <v>#DIV/0!</v>
      </c>
      <c r="M23" s="131" t="s">
        <v>61</v>
      </c>
      <c r="N23" s="132"/>
      <c r="O23" s="115"/>
      <c r="P23" s="2"/>
    </row>
    <row r="24" spans="1:16" ht="15.75" thickBot="1" x14ac:dyDescent="0.3">
      <c r="A24" s="2"/>
      <c r="C24" s="21" t="s">
        <v>62</v>
      </c>
      <c r="D24" s="11">
        <v>76.48</v>
      </c>
      <c r="E24" s="11">
        <v>6.8</v>
      </c>
      <c r="F24" s="22">
        <v>1021</v>
      </c>
      <c r="G24" s="16"/>
      <c r="H24" s="126"/>
      <c r="I24" s="128"/>
      <c r="J24" s="128"/>
      <c r="K24" s="130"/>
      <c r="M24" s="133" t="s">
        <v>63</v>
      </c>
      <c r="N24" s="134"/>
      <c r="O24" s="37">
        <f>(J9-J10)/J9</f>
        <v>0.51630218687872764</v>
      </c>
      <c r="P24" s="2"/>
    </row>
    <row r="25" spans="1:16" ht="15.75" thickBot="1" x14ac:dyDescent="0.3">
      <c r="A25" s="2"/>
      <c r="C25" s="38" t="s">
        <v>64</v>
      </c>
      <c r="D25" s="15"/>
      <c r="E25" s="15"/>
      <c r="F25" s="39">
        <v>1009</v>
      </c>
      <c r="G25" s="16"/>
      <c r="M25" s="133" t="s">
        <v>65</v>
      </c>
      <c r="N25" s="134"/>
      <c r="O25" s="37">
        <f>(J10-J11)/J10</f>
        <v>0.26017262638717631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31" t="s">
        <v>66</v>
      </c>
      <c r="I26" s="132"/>
      <c r="J26" s="132"/>
      <c r="K26" s="115"/>
      <c r="M26" s="133" t="s">
        <v>67</v>
      </c>
      <c r="N26" s="134"/>
      <c r="O26" s="37">
        <f>(J11-J12)/J11</f>
        <v>0.31055555555555553</v>
      </c>
      <c r="P26" s="2"/>
    </row>
    <row r="27" spans="1:16" ht="15.75" customHeight="1" x14ac:dyDescent="0.25">
      <c r="A27" s="2"/>
      <c r="B27" s="41"/>
      <c r="C27" s="42" t="s">
        <v>18</v>
      </c>
      <c r="D27" s="43" t="s">
        <v>19</v>
      </c>
      <c r="E27" s="43" t="s">
        <v>14</v>
      </c>
      <c r="F27" s="19" t="s">
        <v>13</v>
      </c>
      <c r="G27" s="44" t="s">
        <v>20</v>
      </c>
      <c r="H27" s="24" t="s">
        <v>18</v>
      </c>
      <c r="I27" s="25" t="s">
        <v>68</v>
      </c>
      <c r="J27" s="25" t="s">
        <v>69</v>
      </c>
      <c r="K27" s="26" t="s">
        <v>70</v>
      </c>
      <c r="M27" s="133" t="s">
        <v>71</v>
      </c>
      <c r="N27" s="134"/>
      <c r="O27" s="37">
        <f>(J12-J13)/J12</f>
        <v>1.6116035455278E-2</v>
      </c>
      <c r="P27" s="2"/>
    </row>
    <row r="28" spans="1:16" ht="15" customHeight="1" x14ac:dyDescent="0.25">
      <c r="A28" s="2"/>
      <c r="B28" s="41"/>
      <c r="C28" s="45" t="s">
        <v>72</v>
      </c>
      <c r="D28" s="33">
        <v>91.45</v>
      </c>
      <c r="E28" s="33"/>
      <c r="F28" s="34"/>
      <c r="G28" s="46"/>
      <c r="H28" s="47" t="s">
        <v>104</v>
      </c>
      <c r="I28" s="33">
        <v>358</v>
      </c>
      <c r="J28" s="33">
        <v>296</v>
      </c>
      <c r="K28" s="34">
        <f>I28-J28</f>
        <v>62</v>
      </c>
      <c r="M28" s="142" t="s">
        <v>73</v>
      </c>
      <c r="N28" s="143"/>
      <c r="O28" s="70">
        <f>(J10-J13)/J10</f>
        <v>0.49815043156596794</v>
      </c>
      <c r="P28" s="2"/>
    </row>
    <row r="29" spans="1:16" ht="15.75" thickBot="1" x14ac:dyDescent="0.3">
      <c r="A29" s="2"/>
      <c r="B29" s="41"/>
      <c r="C29" s="45" t="s">
        <v>74</v>
      </c>
      <c r="D29" s="33">
        <v>72.900000000000006</v>
      </c>
      <c r="E29" s="33">
        <v>68.61</v>
      </c>
      <c r="F29" s="34">
        <v>94.11</v>
      </c>
      <c r="G29" s="48">
        <v>5.5</v>
      </c>
      <c r="H29" s="65" t="s">
        <v>2</v>
      </c>
      <c r="I29" s="35">
        <v>233</v>
      </c>
      <c r="J29" s="35">
        <v>212</v>
      </c>
      <c r="K29" s="36">
        <f>I29-J29</f>
        <v>21</v>
      </c>
      <c r="L29" s="49"/>
      <c r="M29" s="147" t="s">
        <v>75</v>
      </c>
      <c r="N29" s="148"/>
      <c r="O29" s="71">
        <f>(J9-J13)/J9</f>
        <v>0.75725646123260437</v>
      </c>
      <c r="P29" s="2"/>
    </row>
    <row r="30" spans="1:16" ht="15" customHeight="1" x14ac:dyDescent="0.25">
      <c r="A30" s="2"/>
      <c r="B30" s="41"/>
      <c r="C30" s="45" t="s">
        <v>76</v>
      </c>
      <c r="D30" s="33">
        <v>78.05</v>
      </c>
      <c r="E30" s="33">
        <v>66.13</v>
      </c>
      <c r="F30" s="34">
        <v>84.73</v>
      </c>
      <c r="P30" s="2"/>
    </row>
    <row r="31" spans="1:16" ht="15" customHeight="1" x14ac:dyDescent="0.25">
      <c r="A31" s="2"/>
      <c r="B31" s="41"/>
      <c r="C31" s="45" t="s">
        <v>77</v>
      </c>
      <c r="D31" s="33">
        <v>75.5</v>
      </c>
      <c r="E31" s="33">
        <v>55.28</v>
      </c>
      <c r="F31" s="34">
        <v>73.22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53.3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91.15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90"/>
      <c r="C40" s="139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1"/>
      <c r="P40" s="2"/>
    </row>
    <row r="41" spans="1:16" x14ac:dyDescent="0.25">
      <c r="A41" s="2"/>
      <c r="C41" s="139" t="s">
        <v>196</v>
      </c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1"/>
      <c r="P41" s="2"/>
    </row>
    <row r="42" spans="1:16" x14ac:dyDescent="0.25">
      <c r="A42" s="2"/>
      <c r="C42" s="139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1"/>
      <c r="P42" s="2"/>
    </row>
    <row r="43" spans="1:16" x14ac:dyDescent="0.25">
      <c r="A43" s="2"/>
      <c r="C43" s="139" t="s">
        <v>197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1"/>
      <c r="P43" s="2"/>
    </row>
    <row r="44" spans="1:16" x14ac:dyDescent="0.25">
      <c r="A44" s="2"/>
      <c r="C44" s="139" t="s">
        <v>198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1"/>
      <c r="P44" s="2"/>
    </row>
    <row r="45" spans="1:16" x14ac:dyDescent="0.25">
      <c r="A45" s="2"/>
      <c r="C45" s="139" t="s">
        <v>199</v>
      </c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1"/>
      <c r="P45" s="2"/>
    </row>
    <row r="46" spans="1:16" x14ac:dyDescent="0.25">
      <c r="A46" s="2"/>
      <c r="C46" s="139" t="s">
        <v>200</v>
      </c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1"/>
      <c r="P46" s="2"/>
    </row>
    <row r="47" spans="1:16" x14ac:dyDescent="0.25">
      <c r="A47" s="2"/>
      <c r="C47" s="139" t="s">
        <v>201</v>
      </c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1"/>
      <c r="P47" s="2"/>
    </row>
    <row r="48" spans="1:16" x14ac:dyDescent="0.25">
      <c r="A48" s="2"/>
      <c r="C48" s="139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1"/>
      <c r="P48" s="2"/>
    </row>
    <row r="49" spans="1:16" x14ac:dyDescent="0.25">
      <c r="A49" s="2"/>
      <c r="C49" s="139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1"/>
      <c r="P49" s="2"/>
    </row>
    <row r="50" spans="1:16" ht="15" customHeight="1" x14ac:dyDescent="0.25">
      <c r="A50" s="2"/>
      <c r="C50" s="139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1"/>
      <c r="P50" s="2"/>
    </row>
    <row r="51" spans="1:16" x14ac:dyDescent="0.25">
      <c r="A51" s="2"/>
      <c r="C51" s="139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1"/>
      <c r="P51" s="2"/>
    </row>
    <row r="52" spans="1:16" x14ac:dyDescent="0.25">
      <c r="A52" s="2"/>
      <c r="C52" s="139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1"/>
      <c r="P52" s="2"/>
    </row>
    <row r="53" spans="1:16" x14ac:dyDescent="0.25">
      <c r="A53" s="2"/>
      <c r="C53" s="144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168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9" t="s">
        <v>18</v>
      </c>
      <c r="D62" s="111" t="s">
        <v>19</v>
      </c>
      <c r="E62" s="111" t="s">
        <v>20</v>
      </c>
      <c r="F62" s="111" t="s">
        <v>21</v>
      </c>
      <c r="G62" s="111"/>
      <c r="H62" s="111"/>
      <c r="I62" s="111"/>
      <c r="J62" s="111"/>
      <c r="K62" s="113"/>
      <c r="M62" s="6" t="s">
        <v>22</v>
      </c>
      <c r="N62" s="114" t="s">
        <v>20</v>
      </c>
      <c r="O62" s="115"/>
      <c r="P62" s="2"/>
    </row>
    <row r="63" spans="1:16" x14ac:dyDescent="0.25">
      <c r="A63" s="2"/>
      <c r="C63" s="110"/>
      <c r="D63" s="112"/>
      <c r="E63" s="112"/>
      <c r="F63" s="7" t="s">
        <v>23</v>
      </c>
      <c r="G63" s="7" t="s">
        <v>24</v>
      </c>
      <c r="H63" s="7" t="s">
        <v>25</v>
      </c>
      <c r="I63" s="7" t="s">
        <v>26</v>
      </c>
      <c r="J63" s="112" t="s">
        <v>6</v>
      </c>
      <c r="K63" s="116"/>
      <c r="M63" s="8">
        <v>1</v>
      </c>
      <c r="N63" s="117"/>
      <c r="O63" s="118"/>
      <c r="P63" s="2"/>
    </row>
    <row r="64" spans="1:16" ht="15" customHeight="1" x14ac:dyDescent="0.25">
      <c r="A64" s="2"/>
      <c r="C64" s="9" t="s">
        <v>27</v>
      </c>
      <c r="D64" s="10"/>
      <c r="E64" s="10"/>
      <c r="F64" s="11">
        <v>1871</v>
      </c>
      <c r="G64" s="12"/>
      <c r="H64" s="12"/>
      <c r="I64" s="12"/>
      <c r="J64" s="119">
        <f>AVERAGE(F64:I64)</f>
        <v>1871</v>
      </c>
      <c r="K64" s="120"/>
      <c r="M64" s="8">
        <v>2</v>
      </c>
      <c r="N64" s="117">
        <v>9.6</v>
      </c>
      <c r="O64" s="118"/>
      <c r="P64" s="2"/>
    </row>
    <row r="65" spans="1:16" x14ac:dyDescent="0.25">
      <c r="A65" s="2"/>
      <c r="C65" s="9" t="s">
        <v>28</v>
      </c>
      <c r="D65" s="10"/>
      <c r="E65" s="10"/>
      <c r="F65" s="11">
        <v>810</v>
      </c>
      <c r="G65" s="12"/>
      <c r="H65" s="12"/>
      <c r="I65" s="12"/>
      <c r="J65" s="119">
        <f t="shared" ref="J65:J70" si="1">AVERAGE(F65:I65)</f>
        <v>810</v>
      </c>
      <c r="K65" s="120"/>
      <c r="M65" s="8">
        <v>3</v>
      </c>
      <c r="N65" s="117">
        <v>9.3000000000000007</v>
      </c>
      <c r="O65" s="118"/>
      <c r="P65" s="2"/>
    </row>
    <row r="66" spans="1:16" ht="15" customHeight="1" x14ac:dyDescent="0.25">
      <c r="A66" s="2"/>
      <c r="C66" s="9" t="s">
        <v>29</v>
      </c>
      <c r="D66" s="11">
        <v>60.61</v>
      </c>
      <c r="E66" s="11">
        <v>8.6999999999999993</v>
      </c>
      <c r="F66" s="11">
        <v>1109</v>
      </c>
      <c r="G66" s="11">
        <v>1118</v>
      </c>
      <c r="H66" s="11">
        <v>1089</v>
      </c>
      <c r="I66" s="11">
        <v>1055</v>
      </c>
      <c r="J66" s="119">
        <f t="shared" si="1"/>
        <v>1092.75</v>
      </c>
      <c r="K66" s="120"/>
      <c r="M66" s="8">
        <v>4</v>
      </c>
      <c r="N66" s="117">
        <v>8.1</v>
      </c>
      <c r="O66" s="118"/>
      <c r="P66" s="2"/>
    </row>
    <row r="67" spans="1:16" ht="15" customHeight="1" x14ac:dyDescent="0.25">
      <c r="A67" s="2"/>
      <c r="C67" s="9" t="s">
        <v>31</v>
      </c>
      <c r="D67" s="11">
        <v>55.41</v>
      </c>
      <c r="E67" s="11">
        <v>8.8000000000000007</v>
      </c>
      <c r="F67" s="11">
        <v>539</v>
      </c>
      <c r="G67" s="11">
        <v>530</v>
      </c>
      <c r="H67" s="11">
        <v>490</v>
      </c>
      <c r="I67" s="11">
        <v>456</v>
      </c>
      <c r="J67" s="119">
        <f t="shared" si="1"/>
        <v>503.75</v>
      </c>
      <c r="K67" s="120"/>
      <c r="M67" s="8">
        <v>5</v>
      </c>
      <c r="N67" s="117">
        <v>9.9</v>
      </c>
      <c r="O67" s="118"/>
      <c r="P67" s="2"/>
    </row>
    <row r="68" spans="1:16" ht="15.75" customHeight="1" thickBot="1" x14ac:dyDescent="0.3">
      <c r="A68" s="2"/>
      <c r="C68" s="9" t="s">
        <v>33</v>
      </c>
      <c r="D68" s="11"/>
      <c r="E68" s="11"/>
      <c r="F68" s="11">
        <v>369</v>
      </c>
      <c r="G68" s="63">
        <v>365</v>
      </c>
      <c r="H68" s="63">
        <v>333</v>
      </c>
      <c r="I68" s="63">
        <v>309</v>
      </c>
      <c r="J68" s="119">
        <f t="shared" si="1"/>
        <v>344</v>
      </c>
      <c r="K68" s="120"/>
      <c r="M68" s="13">
        <v>6</v>
      </c>
      <c r="N68" s="121">
        <v>9.6</v>
      </c>
      <c r="O68" s="122"/>
      <c r="P68" s="2"/>
    </row>
    <row r="69" spans="1:16" ht="15.75" thickBot="1" x14ac:dyDescent="0.3">
      <c r="A69" s="2"/>
      <c r="C69" s="9" t="s">
        <v>35</v>
      </c>
      <c r="D69" s="11"/>
      <c r="E69" s="11"/>
      <c r="F69" s="11">
        <v>263</v>
      </c>
      <c r="G69" s="63">
        <v>254</v>
      </c>
      <c r="H69" s="63">
        <v>210</v>
      </c>
      <c r="I69" s="63">
        <v>183</v>
      </c>
      <c r="J69" s="119">
        <f t="shared" si="1"/>
        <v>227.5</v>
      </c>
      <c r="K69" s="120"/>
      <c r="N69" s="68" t="s">
        <v>36</v>
      </c>
      <c r="O69" s="69" t="s">
        <v>37</v>
      </c>
      <c r="P69" s="2"/>
    </row>
    <row r="70" spans="1:16" ht="15.75" thickBot="1" x14ac:dyDescent="0.3">
      <c r="A70" s="2"/>
      <c r="C70" s="14" t="s">
        <v>39</v>
      </c>
      <c r="D70" s="15">
        <v>55.26</v>
      </c>
      <c r="E70" s="15">
        <v>8</v>
      </c>
      <c r="F70" s="15">
        <v>276</v>
      </c>
      <c r="G70" s="15">
        <v>266</v>
      </c>
      <c r="H70" s="15">
        <v>229</v>
      </c>
      <c r="I70" s="15">
        <v>192</v>
      </c>
      <c r="J70" s="123">
        <f t="shared" si="1"/>
        <v>240.75</v>
      </c>
      <c r="K70" s="124"/>
      <c r="M70" s="67" t="s">
        <v>40</v>
      </c>
      <c r="N70" s="65">
        <v>3.91</v>
      </c>
      <c r="O70" s="66">
        <v>6.22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18</v>
      </c>
      <c r="D72" s="18" t="s">
        <v>19</v>
      </c>
      <c r="E72" s="18" t="s">
        <v>20</v>
      </c>
      <c r="F72" s="19" t="s">
        <v>41</v>
      </c>
      <c r="G72" s="20"/>
      <c r="H72" s="17" t="s">
        <v>18</v>
      </c>
      <c r="I72" s="111" t="s">
        <v>42</v>
      </c>
      <c r="J72" s="111"/>
      <c r="K72" s="113"/>
      <c r="M72" s="131" t="s">
        <v>43</v>
      </c>
      <c r="N72" s="132"/>
      <c r="O72" s="115"/>
      <c r="P72" s="2"/>
    </row>
    <row r="73" spans="1:16" ht="15" customHeight="1" x14ac:dyDescent="0.25">
      <c r="A73" s="2"/>
      <c r="C73" s="21" t="s">
        <v>44</v>
      </c>
      <c r="D73" s="11">
        <v>9.67</v>
      </c>
      <c r="E73" s="11">
        <v>10.199999999999999</v>
      </c>
      <c r="F73" s="22">
        <v>1337</v>
      </c>
      <c r="G73" s="16"/>
      <c r="H73" s="23" t="s">
        <v>1</v>
      </c>
      <c r="I73" s="135">
        <v>5.49</v>
      </c>
      <c r="J73" s="135"/>
      <c r="K73" s="136"/>
      <c r="M73" s="24" t="s">
        <v>20</v>
      </c>
      <c r="N73" s="25" t="s">
        <v>45</v>
      </c>
      <c r="O73" s="26" t="s">
        <v>46</v>
      </c>
      <c r="P73" s="2"/>
    </row>
    <row r="74" spans="1:16" ht="15.75" thickBot="1" x14ac:dyDescent="0.3">
      <c r="A74" s="2"/>
      <c r="C74" s="21" t="s">
        <v>47</v>
      </c>
      <c r="D74" s="11">
        <v>60.77</v>
      </c>
      <c r="E74" s="11"/>
      <c r="F74" s="22">
        <v>301</v>
      </c>
      <c r="G74" s="16"/>
      <c r="H74" s="27" t="s">
        <v>2</v>
      </c>
      <c r="I74" s="137">
        <v>5.15</v>
      </c>
      <c r="J74" s="137"/>
      <c r="K74" s="138"/>
      <c r="M74" s="65">
        <v>6.9</v>
      </c>
      <c r="N74" s="28">
        <v>149</v>
      </c>
      <c r="O74" s="66">
        <v>0.04</v>
      </c>
      <c r="P74" s="2"/>
    </row>
    <row r="75" spans="1:16" ht="15" customHeight="1" thickBot="1" x14ac:dyDescent="0.3">
      <c r="A75" s="2"/>
      <c r="C75" s="21" t="s">
        <v>48</v>
      </c>
      <c r="D75" s="11">
        <v>61.44</v>
      </c>
      <c r="E75" s="11"/>
      <c r="F75" s="22">
        <v>291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49</v>
      </c>
      <c r="D76" s="11"/>
      <c r="E76" s="11"/>
      <c r="F76" s="22"/>
      <c r="G76" s="16"/>
      <c r="H76" s="109" t="s">
        <v>50</v>
      </c>
      <c r="I76" s="111"/>
      <c r="J76" s="111"/>
      <c r="K76" s="113"/>
      <c r="M76" s="6" t="s">
        <v>51</v>
      </c>
      <c r="N76" s="29" t="s">
        <v>20</v>
      </c>
      <c r="O76" s="30" t="s">
        <v>52</v>
      </c>
      <c r="P76" s="2"/>
    </row>
    <row r="77" spans="1:16" x14ac:dyDescent="0.25">
      <c r="A77" s="2"/>
      <c r="C77" s="21" t="s">
        <v>53</v>
      </c>
      <c r="D77" s="11">
        <v>60.89</v>
      </c>
      <c r="E77" s="11"/>
      <c r="F77" s="22">
        <v>280</v>
      </c>
      <c r="G77" s="16"/>
      <c r="H77" s="31" t="s">
        <v>54</v>
      </c>
      <c r="I77" s="7" t="s">
        <v>55</v>
      </c>
      <c r="J77" s="7" t="s">
        <v>56</v>
      </c>
      <c r="K77" s="32" t="s">
        <v>57</v>
      </c>
      <c r="M77" s="8">
        <v>1</v>
      </c>
      <c r="N77" s="33">
        <v>5.7</v>
      </c>
      <c r="O77" s="34">
        <v>100</v>
      </c>
      <c r="P77" s="2"/>
    </row>
    <row r="78" spans="1:16" x14ac:dyDescent="0.25">
      <c r="A78" s="2"/>
      <c r="C78" s="21" t="s">
        <v>58</v>
      </c>
      <c r="D78" s="11">
        <v>74.760000000000005</v>
      </c>
      <c r="E78" s="11"/>
      <c r="F78" s="22">
        <v>1609</v>
      </c>
      <c r="G78" s="16"/>
      <c r="H78" s="125">
        <v>10</v>
      </c>
      <c r="I78" s="127">
        <v>407</v>
      </c>
      <c r="J78" s="127">
        <v>141</v>
      </c>
      <c r="K78" s="129">
        <f>((I78-J78)/I78)</f>
        <v>0.65356265356265353</v>
      </c>
      <c r="M78" s="13">
        <v>2</v>
      </c>
      <c r="N78" s="35">
        <v>5.6</v>
      </c>
      <c r="O78" s="36">
        <v>100</v>
      </c>
      <c r="P78" s="2"/>
    </row>
    <row r="79" spans="1:16" ht="15.75" thickBot="1" x14ac:dyDescent="0.3">
      <c r="A79" s="2"/>
      <c r="C79" s="21" t="s">
        <v>59</v>
      </c>
      <c r="D79" s="11">
        <v>73.37</v>
      </c>
      <c r="E79" s="11">
        <v>6.8</v>
      </c>
      <c r="F79" s="22">
        <v>569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60</v>
      </c>
      <c r="D80" s="11"/>
      <c r="E80" s="11"/>
      <c r="F80" s="22">
        <v>541</v>
      </c>
      <c r="G80" s="16"/>
      <c r="H80" s="125"/>
      <c r="I80" s="127"/>
      <c r="J80" s="127"/>
      <c r="K80" s="129" t="e">
        <f>((I80-J80)/I80)</f>
        <v>#DIV/0!</v>
      </c>
      <c r="M80" s="131" t="s">
        <v>61</v>
      </c>
      <c r="N80" s="132"/>
      <c r="O80" s="115"/>
      <c r="P80" s="2"/>
    </row>
    <row r="81" spans="1:16" ht="15.75" thickBot="1" x14ac:dyDescent="0.3">
      <c r="A81" s="2"/>
      <c r="C81" s="21" t="s">
        <v>62</v>
      </c>
      <c r="D81" s="11">
        <v>75.66</v>
      </c>
      <c r="E81" s="11">
        <v>6.5</v>
      </c>
      <c r="F81" s="22">
        <v>909</v>
      </c>
      <c r="G81" s="16"/>
      <c r="H81" s="126"/>
      <c r="I81" s="128"/>
      <c r="J81" s="128"/>
      <c r="K81" s="130"/>
      <c r="M81" s="133" t="s">
        <v>63</v>
      </c>
      <c r="N81" s="134"/>
      <c r="O81" s="37">
        <f>(J66-J67)/J66</f>
        <v>0.53900709219858156</v>
      </c>
      <c r="P81" s="2"/>
    </row>
    <row r="82" spans="1:16" ht="15.75" thickBot="1" x14ac:dyDescent="0.3">
      <c r="A82" s="2"/>
      <c r="C82" s="38" t="s">
        <v>64</v>
      </c>
      <c r="D82" s="15"/>
      <c r="E82" s="15"/>
      <c r="F82" s="39">
        <v>888</v>
      </c>
      <c r="G82" s="16"/>
      <c r="M82" s="133" t="s">
        <v>65</v>
      </c>
      <c r="N82" s="134"/>
      <c r="O82" s="37">
        <f>(J67-J68)/J67</f>
        <v>0.31712158808933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31" t="s">
        <v>66</v>
      </c>
      <c r="I83" s="132"/>
      <c r="J83" s="132"/>
      <c r="K83" s="115"/>
      <c r="M83" s="133" t="s">
        <v>67</v>
      </c>
      <c r="N83" s="134"/>
      <c r="O83" s="37">
        <f>(J68-J69)/J68</f>
        <v>0.33866279069767441</v>
      </c>
      <c r="P83" s="2"/>
    </row>
    <row r="84" spans="1:16" ht="15.75" customHeight="1" x14ac:dyDescent="0.25">
      <c r="A84" s="2"/>
      <c r="B84" s="41"/>
      <c r="C84" s="42" t="s">
        <v>18</v>
      </c>
      <c r="D84" s="43" t="s">
        <v>19</v>
      </c>
      <c r="E84" s="43" t="s">
        <v>14</v>
      </c>
      <c r="F84" s="19" t="s">
        <v>13</v>
      </c>
      <c r="G84" s="44" t="s">
        <v>20</v>
      </c>
      <c r="H84" s="24" t="s">
        <v>18</v>
      </c>
      <c r="I84" s="25" t="s">
        <v>68</v>
      </c>
      <c r="J84" s="25" t="s">
        <v>69</v>
      </c>
      <c r="K84" s="26" t="s">
        <v>70</v>
      </c>
      <c r="M84" s="133" t="s">
        <v>71</v>
      </c>
      <c r="N84" s="134"/>
      <c r="O84" s="37">
        <f>(J69-J70)/J69</f>
        <v>-5.8241758241758243E-2</v>
      </c>
      <c r="P84" s="2"/>
    </row>
    <row r="85" spans="1:16" x14ac:dyDescent="0.25">
      <c r="A85" s="2"/>
      <c r="B85" s="41"/>
      <c r="C85" s="45" t="s">
        <v>72</v>
      </c>
      <c r="D85" s="33">
        <v>90.77</v>
      </c>
      <c r="E85" s="33"/>
      <c r="F85" s="34"/>
      <c r="G85" s="46"/>
      <c r="H85" s="47" t="s">
        <v>1</v>
      </c>
      <c r="I85" s="33">
        <v>797</v>
      </c>
      <c r="J85" s="33">
        <v>705</v>
      </c>
      <c r="K85" s="34">
        <f>I85-J85</f>
        <v>92</v>
      </c>
      <c r="M85" s="142" t="s">
        <v>73</v>
      </c>
      <c r="N85" s="143"/>
      <c r="O85" s="70">
        <f>(J67-J70)/J67</f>
        <v>0.52208436724565754</v>
      </c>
      <c r="P85" s="2"/>
    </row>
    <row r="86" spans="1:16" ht="15.75" thickBot="1" x14ac:dyDescent="0.3">
      <c r="A86" s="2"/>
      <c r="B86" s="41"/>
      <c r="C86" s="45" t="s">
        <v>74</v>
      </c>
      <c r="D86" s="33">
        <v>73.25</v>
      </c>
      <c r="E86" s="33">
        <v>68.319999999999993</v>
      </c>
      <c r="F86" s="34">
        <v>93.28</v>
      </c>
      <c r="G86" s="48">
        <v>6.3</v>
      </c>
      <c r="H86" s="65" t="s">
        <v>2</v>
      </c>
      <c r="I86" s="35">
        <v>303</v>
      </c>
      <c r="J86" s="35">
        <v>281</v>
      </c>
      <c r="K86" s="34">
        <f>I86-J86</f>
        <v>22</v>
      </c>
      <c r="L86" s="49"/>
      <c r="M86" s="147" t="s">
        <v>75</v>
      </c>
      <c r="N86" s="148"/>
      <c r="O86" s="71">
        <f>(J66-J70)/J66</f>
        <v>0.77968428277282087</v>
      </c>
      <c r="P86" s="2"/>
    </row>
    <row r="87" spans="1:16" ht="15" customHeight="1" x14ac:dyDescent="0.25">
      <c r="A87" s="2"/>
      <c r="B87" s="41"/>
      <c r="C87" s="45" t="s">
        <v>76</v>
      </c>
      <c r="D87" s="33">
        <v>80.150000000000006</v>
      </c>
      <c r="E87" s="33">
        <v>66.78</v>
      </c>
      <c r="F87" s="34">
        <v>83.33</v>
      </c>
      <c r="P87" s="2"/>
    </row>
    <row r="88" spans="1:16" ht="15" customHeight="1" x14ac:dyDescent="0.25">
      <c r="A88" s="2"/>
      <c r="B88" s="41"/>
      <c r="C88" s="45" t="s">
        <v>77</v>
      </c>
      <c r="D88" s="33">
        <v>76.05</v>
      </c>
      <c r="E88" s="33">
        <v>55.53</v>
      </c>
      <c r="F88" s="34">
        <v>73.03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56.66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91.14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90"/>
      <c r="C97" s="139" t="s">
        <v>202</v>
      </c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1"/>
      <c r="P97" s="2"/>
    </row>
    <row r="98" spans="1:18" ht="15" customHeight="1" x14ac:dyDescent="0.25">
      <c r="A98" s="2"/>
      <c r="C98" s="139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1"/>
      <c r="P98" s="2"/>
    </row>
    <row r="99" spans="1:18" ht="15" customHeight="1" x14ac:dyDescent="0.25">
      <c r="A99" s="2"/>
      <c r="C99" s="139" t="s">
        <v>203</v>
      </c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1"/>
      <c r="P99" s="2"/>
    </row>
    <row r="100" spans="1:18" ht="15.75" customHeight="1" x14ac:dyDescent="0.25">
      <c r="A100" s="2"/>
      <c r="C100" s="139" t="s">
        <v>204</v>
      </c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1"/>
      <c r="P100" s="2"/>
      <c r="R100" s="64" t="s">
        <v>16</v>
      </c>
    </row>
    <row r="101" spans="1:18" ht="15" customHeight="1" x14ac:dyDescent="0.25">
      <c r="A101" s="2"/>
      <c r="C101" s="139" t="s">
        <v>205</v>
      </c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1"/>
      <c r="P101" s="2"/>
    </row>
    <row r="102" spans="1:18" ht="15" customHeight="1" x14ac:dyDescent="0.25">
      <c r="A102" s="2"/>
      <c r="C102" s="139" t="s">
        <v>206</v>
      </c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1"/>
      <c r="P102" s="2"/>
    </row>
    <row r="103" spans="1:18" x14ac:dyDescent="0.25">
      <c r="A103" s="2"/>
      <c r="C103" s="139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1"/>
      <c r="P103" s="2"/>
    </row>
    <row r="104" spans="1:18" x14ac:dyDescent="0.25">
      <c r="A104" s="2"/>
      <c r="C104" s="139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1"/>
      <c r="P104" s="2"/>
    </row>
    <row r="105" spans="1:18" x14ac:dyDescent="0.25">
      <c r="A105" s="2"/>
      <c r="C105" s="139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1"/>
      <c r="P105" s="2"/>
    </row>
    <row r="106" spans="1:18" x14ac:dyDescent="0.25">
      <c r="A106" s="2"/>
      <c r="C106" s="139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1"/>
      <c r="P106" s="2"/>
    </row>
    <row r="107" spans="1:18" x14ac:dyDescent="0.25">
      <c r="A107" s="2"/>
      <c r="C107" s="139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1"/>
      <c r="P107" s="2"/>
    </row>
    <row r="108" spans="1:18" x14ac:dyDescent="0.25">
      <c r="A108" s="2"/>
      <c r="C108" s="139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1"/>
      <c r="P108" s="2"/>
    </row>
    <row r="109" spans="1:18" x14ac:dyDescent="0.25">
      <c r="A109" s="2"/>
      <c r="C109" s="139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1"/>
      <c r="P109" s="2"/>
    </row>
    <row r="110" spans="1:18" x14ac:dyDescent="0.25">
      <c r="A110" s="2"/>
      <c r="C110" s="144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16</v>
      </c>
      <c r="C115" s="4" t="s">
        <v>207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9" t="s">
        <v>18</v>
      </c>
      <c r="D117" s="111" t="s">
        <v>19</v>
      </c>
      <c r="E117" s="111" t="s">
        <v>20</v>
      </c>
      <c r="F117" s="111" t="s">
        <v>21</v>
      </c>
      <c r="G117" s="111"/>
      <c r="H117" s="111"/>
      <c r="I117" s="111"/>
      <c r="J117" s="111"/>
      <c r="K117" s="113"/>
      <c r="M117" s="6" t="s">
        <v>22</v>
      </c>
      <c r="N117" s="114" t="s">
        <v>20</v>
      </c>
      <c r="O117" s="115"/>
      <c r="P117" s="2"/>
    </row>
    <row r="118" spans="1:16" x14ac:dyDescent="0.25">
      <c r="A118" s="2"/>
      <c r="C118" s="110"/>
      <c r="D118" s="112"/>
      <c r="E118" s="112"/>
      <c r="F118" s="7" t="s">
        <v>23</v>
      </c>
      <c r="G118" s="7" t="s">
        <v>24</v>
      </c>
      <c r="H118" s="7" t="s">
        <v>25</v>
      </c>
      <c r="I118" s="7" t="s">
        <v>26</v>
      </c>
      <c r="J118" s="112" t="s">
        <v>6</v>
      </c>
      <c r="K118" s="116"/>
      <c r="M118" s="8">
        <v>1</v>
      </c>
      <c r="N118" s="117"/>
      <c r="O118" s="118"/>
      <c r="P118" s="2"/>
    </row>
    <row r="119" spans="1:16" x14ac:dyDescent="0.25">
      <c r="A119" s="2"/>
      <c r="C119" s="9" t="s">
        <v>27</v>
      </c>
      <c r="D119" s="10"/>
      <c r="E119" s="10"/>
      <c r="F119" s="11">
        <v>1917</v>
      </c>
      <c r="G119" s="12"/>
      <c r="H119" s="12"/>
      <c r="I119" s="12"/>
      <c r="J119" s="119">
        <f>AVERAGE(F119:I119)</f>
        <v>1917</v>
      </c>
      <c r="K119" s="120"/>
      <c r="M119" s="8">
        <v>2</v>
      </c>
      <c r="N119" s="117">
        <v>9.6999999999999993</v>
      </c>
      <c r="O119" s="118"/>
      <c r="P119" s="2"/>
    </row>
    <row r="120" spans="1:16" x14ac:dyDescent="0.25">
      <c r="A120" s="2"/>
      <c r="C120" s="9" t="s">
        <v>28</v>
      </c>
      <c r="D120" s="10"/>
      <c r="E120" s="10"/>
      <c r="F120" s="11">
        <v>784</v>
      </c>
      <c r="G120" s="12"/>
      <c r="H120" s="12"/>
      <c r="I120" s="12"/>
      <c r="J120" s="119">
        <f t="shared" ref="J120:J125" si="2">AVERAGE(F120:I120)</f>
        <v>784</v>
      </c>
      <c r="K120" s="120"/>
      <c r="M120" s="8">
        <v>3</v>
      </c>
      <c r="N120" s="117">
        <v>9.4</v>
      </c>
      <c r="O120" s="118"/>
      <c r="P120" s="2"/>
    </row>
    <row r="121" spans="1:16" x14ac:dyDescent="0.25">
      <c r="A121" s="2"/>
      <c r="C121" s="9" t="s">
        <v>29</v>
      </c>
      <c r="D121" s="11">
        <v>64.17</v>
      </c>
      <c r="E121" s="11">
        <v>8.6</v>
      </c>
      <c r="F121" s="11">
        <v>1122</v>
      </c>
      <c r="G121" s="11">
        <v>1178</v>
      </c>
      <c r="H121" s="11">
        <v>1281</v>
      </c>
      <c r="I121" s="11">
        <v>1223</v>
      </c>
      <c r="J121" s="119">
        <f t="shared" si="2"/>
        <v>1201</v>
      </c>
      <c r="K121" s="120"/>
      <c r="M121" s="8">
        <v>4</v>
      </c>
      <c r="N121" s="117">
        <v>8.6</v>
      </c>
      <c r="O121" s="118"/>
      <c r="P121" s="2"/>
    </row>
    <row r="122" spans="1:16" x14ac:dyDescent="0.25">
      <c r="A122" s="2"/>
      <c r="C122" s="9" t="s">
        <v>31</v>
      </c>
      <c r="D122" s="11">
        <v>60.02</v>
      </c>
      <c r="E122" s="11">
        <v>9.3000000000000007</v>
      </c>
      <c r="F122" s="11">
        <v>560</v>
      </c>
      <c r="G122" s="11">
        <v>486</v>
      </c>
      <c r="H122" s="11">
        <v>505</v>
      </c>
      <c r="I122" s="11">
        <v>520</v>
      </c>
      <c r="J122" s="119">
        <f t="shared" si="2"/>
        <v>517.75</v>
      </c>
      <c r="K122" s="120"/>
      <c r="M122" s="8">
        <v>5</v>
      </c>
      <c r="N122" s="117">
        <v>9.8000000000000007</v>
      </c>
      <c r="O122" s="118"/>
      <c r="P122" s="2"/>
    </row>
    <row r="123" spans="1:16" x14ac:dyDescent="0.25">
      <c r="A123" s="2"/>
      <c r="C123" s="9" t="s">
        <v>33</v>
      </c>
      <c r="D123" s="11"/>
      <c r="E123" s="11"/>
      <c r="F123" s="11">
        <v>340</v>
      </c>
      <c r="G123" s="63">
        <v>348</v>
      </c>
      <c r="H123" s="63">
        <v>344</v>
      </c>
      <c r="I123" s="63">
        <v>261</v>
      </c>
      <c r="J123" s="119">
        <f t="shared" si="2"/>
        <v>323.25</v>
      </c>
      <c r="K123" s="120"/>
      <c r="M123" s="13">
        <v>6</v>
      </c>
      <c r="N123" s="121">
        <v>9.6999999999999993</v>
      </c>
      <c r="O123" s="122"/>
      <c r="P123" s="2"/>
    </row>
    <row r="124" spans="1:16" ht="15.75" thickBot="1" x14ac:dyDescent="0.3">
      <c r="A124" s="2"/>
      <c r="C124" s="9" t="s">
        <v>35</v>
      </c>
      <c r="D124" s="11"/>
      <c r="E124" s="11"/>
      <c r="F124" s="11">
        <v>242</v>
      </c>
      <c r="G124" s="63">
        <v>250</v>
      </c>
      <c r="H124" s="63">
        <v>239</v>
      </c>
      <c r="I124" s="63">
        <v>209</v>
      </c>
      <c r="J124" s="119">
        <f t="shared" si="2"/>
        <v>235</v>
      </c>
      <c r="K124" s="120"/>
      <c r="N124" s="68" t="s">
        <v>36</v>
      </c>
      <c r="O124" s="69" t="s">
        <v>37</v>
      </c>
      <c r="P124" s="2"/>
    </row>
    <row r="125" spans="1:16" ht="15.75" thickBot="1" x14ac:dyDescent="0.3">
      <c r="A125" s="2"/>
      <c r="C125" s="14" t="s">
        <v>39</v>
      </c>
      <c r="D125" s="15">
        <v>59.4</v>
      </c>
      <c r="E125" s="15">
        <v>8.6999999999999993</v>
      </c>
      <c r="F125" s="15">
        <v>243</v>
      </c>
      <c r="G125" s="15">
        <v>261</v>
      </c>
      <c r="H125" s="15">
        <v>244</v>
      </c>
      <c r="I125" s="15">
        <v>221</v>
      </c>
      <c r="J125" s="123">
        <f t="shared" si="2"/>
        <v>242.25</v>
      </c>
      <c r="K125" s="124"/>
      <c r="M125" s="67" t="s">
        <v>40</v>
      </c>
      <c r="N125" s="65">
        <v>3.21</v>
      </c>
      <c r="O125" s="66">
        <v>4.1399999999999997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18</v>
      </c>
      <c r="D127" s="18" t="s">
        <v>19</v>
      </c>
      <c r="E127" s="18" t="s">
        <v>20</v>
      </c>
      <c r="F127" s="19" t="s">
        <v>41</v>
      </c>
      <c r="G127" s="20"/>
      <c r="H127" s="17" t="s">
        <v>18</v>
      </c>
      <c r="I127" s="111" t="s">
        <v>42</v>
      </c>
      <c r="J127" s="111"/>
      <c r="K127" s="113"/>
      <c r="M127" s="131" t="s">
        <v>43</v>
      </c>
      <c r="N127" s="132"/>
      <c r="O127" s="115"/>
      <c r="P127" s="2"/>
    </row>
    <row r="128" spans="1:16" x14ac:dyDescent="0.25">
      <c r="A128" s="2"/>
      <c r="C128" s="21" t="s">
        <v>44</v>
      </c>
      <c r="D128" s="11">
        <v>12.85</v>
      </c>
      <c r="E128" s="11">
        <v>10.8</v>
      </c>
      <c r="F128" s="22">
        <v>1065</v>
      </c>
      <c r="G128" s="16"/>
      <c r="H128" s="23" t="s">
        <v>1</v>
      </c>
      <c r="I128" s="135">
        <v>5.35</v>
      </c>
      <c r="J128" s="135"/>
      <c r="K128" s="136"/>
      <c r="M128" s="24" t="s">
        <v>20</v>
      </c>
      <c r="N128" s="25" t="s">
        <v>45</v>
      </c>
      <c r="O128" s="26" t="s">
        <v>46</v>
      </c>
      <c r="P128" s="2"/>
    </row>
    <row r="129" spans="1:16" ht="15.75" thickBot="1" x14ac:dyDescent="0.3">
      <c r="A129" s="2"/>
      <c r="C129" s="21" t="s">
        <v>47</v>
      </c>
      <c r="D129" s="11">
        <v>64.86</v>
      </c>
      <c r="E129" s="11"/>
      <c r="F129" s="22">
        <v>254</v>
      </c>
      <c r="G129" s="16"/>
      <c r="H129" s="27" t="s">
        <v>2</v>
      </c>
      <c r="I129" s="137">
        <v>4.97</v>
      </c>
      <c r="J129" s="137"/>
      <c r="K129" s="138"/>
      <c r="M129" s="65">
        <v>7.1</v>
      </c>
      <c r="N129" s="28">
        <v>119</v>
      </c>
      <c r="O129" s="66" t="s">
        <v>208</v>
      </c>
      <c r="P129" s="2"/>
    </row>
    <row r="130" spans="1:16" ht="15" customHeight="1" thickBot="1" x14ac:dyDescent="0.3">
      <c r="A130" s="2"/>
      <c r="C130" s="21" t="s">
        <v>48</v>
      </c>
      <c r="D130" s="11">
        <v>63.26</v>
      </c>
      <c r="E130" s="11"/>
      <c r="F130" s="22">
        <v>252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49</v>
      </c>
      <c r="D131" s="11"/>
      <c r="E131" s="11"/>
      <c r="F131" s="22"/>
      <c r="G131" s="16"/>
      <c r="H131" s="109" t="s">
        <v>50</v>
      </c>
      <c r="I131" s="111"/>
      <c r="J131" s="111"/>
      <c r="K131" s="113"/>
      <c r="M131" s="6" t="s">
        <v>51</v>
      </c>
      <c r="N131" s="29" t="s">
        <v>20</v>
      </c>
      <c r="O131" s="30" t="s">
        <v>52</v>
      </c>
      <c r="P131" s="2"/>
    </row>
    <row r="132" spans="1:16" x14ac:dyDescent="0.25">
      <c r="A132" s="2"/>
      <c r="C132" s="21" t="s">
        <v>53</v>
      </c>
      <c r="D132" s="11">
        <v>65.39</v>
      </c>
      <c r="E132" s="11"/>
      <c r="F132" s="22">
        <v>249</v>
      </c>
      <c r="G132" s="16"/>
      <c r="H132" s="31" t="s">
        <v>54</v>
      </c>
      <c r="I132" s="7" t="s">
        <v>55</v>
      </c>
      <c r="J132" s="7" t="s">
        <v>56</v>
      </c>
      <c r="K132" s="32" t="s">
        <v>57</v>
      </c>
      <c r="M132" s="8">
        <v>1</v>
      </c>
      <c r="N132" s="33">
        <v>5.7</v>
      </c>
      <c r="O132" s="34">
        <v>100</v>
      </c>
      <c r="P132" s="2"/>
    </row>
    <row r="133" spans="1:16" x14ac:dyDescent="0.25">
      <c r="A133" s="2"/>
      <c r="C133" s="21" t="s">
        <v>58</v>
      </c>
      <c r="D133" s="11">
        <v>73.14</v>
      </c>
      <c r="E133" s="11"/>
      <c r="F133" s="22">
        <v>1745</v>
      </c>
      <c r="G133" s="16"/>
      <c r="H133" s="125">
        <v>3</v>
      </c>
      <c r="I133" s="127">
        <v>534</v>
      </c>
      <c r="J133" s="127">
        <v>497</v>
      </c>
      <c r="K133" s="129">
        <f>((I133-J133)/I133)</f>
        <v>6.9288389513108617E-2</v>
      </c>
      <c r="M133" s="13">
        <v>2</v>
      </c>
      <c r="N133" s="35">
        <v>5.6</v>
      </c>
      <c r="O133" s="36">
        <v>100</v>
      </c>
      <c r="P133" s="2"/>
    </row>
    <row r="134" spans="1:16" ht="15.75" thickBot="1" x14ac:dyDescent="0.3">
      <c r="A134" s="2"/>
      <c r="C134" s="21" t="s">
        <v>59</v>
      </c>
      <c r="D134" s="11">
        <v>74.41</v>
      </c>
      <c r="E134" s="11">
        <v>6.7</v>
      </c>
      <c r="F134" s="22">
        <v>581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60</v>
      </c>
      <c r="D135" s="11"/>
      <c r="E135" s="11"/>
      <c r="F135" s="22">
        <v>566</v>
      </c>
      <c r="G135" s="16"/>
      <c r="H135" s="125">
        <v>5</v>
      </c>
      <c r="I135" s="127">
        <v>361</v>
      </c>
      <c r="J135" s="127">
        <v>279</v>
      </c>
      <c r="K135" s="129">
        <f>((I135-J135)/I135)</f>
        <v>0.22714681440443213</v>
      </c>
      <c r="M135" s="131" t="s">
        <v>61</v>
      </c>
      <c r="N135" s="132"/>
      <c r="O135" s="115"/>
      <c r="P135" s="2"/>
    </row>
    <row r="136" spans="1:16" ht="15.75" thickBot="1" x14ac:dyDescent="0.3">
      <c r="A136" s="2"/>
      <c r="C136" s="21" t="s">
        <v>62</v>
      </c>
      <c r="D136" s="11">
        <v>75.89</v>
      </c>
      <c r="E136" s="11">
        <v>6.4</v>
      </c>
      <c r="F136" s="22">
        <v>872</v>
      </c>
      <c r="G136" s="16"/>
      <c r="H136" s="126"/>
      <c r="I136" s="128"/>
      <c r="J136" s="128"/>
      <c r="K136" s="130"/>
      <c r="M136" s="133" t="s">
        <v>63</v>
      </c>
      <c r="N136" s="134"/>
      <c r="O136" s="37">
        <f>(J121-J122)/J121</f>
        <v>0.56890091590341385</v>
      </c>
      <c r="P136" s="2"/>
    </row>
    <row r="137" spans="1:16" ht="15.75" thickBot="1" x14ac:dyDescent="0.3">
      <c r="A137" s="2"/>
      <c r="C137" s="38" t="s">
        <v>64</v>
      </c>
      <c r="D137" s="15"/>
      <c r="E137" s="15"/>
      <c r="F137" s="39">
        <v>849</v>
      </c>
      <c r="G137" s="16"/>
      <c r="M137" s="133" t="s">
        <v>65</v>
      </c>
      <c r="N137" s="134"/>
      <c r="O137" s="37">
        <f>(J122-J123)/J122</f>
        <v>0.37566393046837276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31" t="s">
        <v>66</v>
      </c>
      <c r="I138" s="132"/>
      <c r="J138" s="132"/>
      <c r="K138" s="115"/>
      <c r="M138" s="133" t="s">
        <v>67</v>
      </c>
      <c r="N138" s="134"/>
      <c r="O138" s="37">
        <f>(J123-J124)/J123</f>
        <v>0.27300850734725446</v>
      </c>
      <c r="P138" s="2"/>
    </row>
    <row r="139" spans="1:16" ht="15.75" customHeight="1" x14ac:dyDescent="0.25">
      <c r="A139" s="2"/>
      <c r="B139" s="41"/>
      <c r="C139" s="42" t="s">
        <v>18</v>
      </c>
      <c r="D139" s="43" t="s">
        <v>19</v>
      </c>
      <c r="E139" s="43" t="s">
        <v>14</v>
      </c>
      <c r="F139" s="19" t="s">
        <v>13</v>
      </c>
      <c r="G139" s="44" t="s">
        <v>20</v>
      </c>
      <c r="H139" s="24" t="s">
        <v>209</v>
      </c>
      <c r="I139" s="25" t="s">
        <v>68</v>
      </c>
      <c r="J139" s="25" t="s">
        <v>69</v>
      </c>
      <c r="K139" s="26" t="s">
        <v>70</v>
      </c>
      <c r="M139" s="133" t="s">
        <v>71</v>
      </c>
      <c r="N139" s="134"/>
      <c r="O139" s="37">
        <f>(J124-J125)/J124</f>
        <v>-3.0851063829787233E-2</v>
      </c>
      <c r="P139" s="2"/>
    </row>
    <row r="140" spans="1:16" x14ac:dyDescent="0.25">
      <c r="A140" s="2"/>
      <c r="B140" s="41"/>
      <c r="C140" s="45" t="s">
        <v>72</v>
      </c>
      <c r="D140" s="33">
        <v>91.25</v>
      </c>
      <c r="E140" s="33"/>
      <c r="F140" s="34"/>
      <c r="G140" s="46"/>
      <c r="H140" s="47" t="s">
        <v>1</v>
      </c>
      <c r="I140" s="33">
        <v>578</v>
      </c>
      <c r="J140" s="33">
        <v>527</v>
      </c>
      <c r="K140" s="34">
        <f>I140-J140</f>
        <v>51</v>
      </c>
      <c r="M140" s="142" t="s">
        <v>73</v>
      </c>
      <c r="N140" s="143"/>
      <c r="O140" s="70">
        <f>(J122-J125)/J122</f>
        <v>0.5321100917431193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72.849999999999994</v>
      </c>
      <c r="E141" s="33">
        <v>68.56</v>
      </c>
      <c r="F141" s="34">
        <v>94.12</v>
      </c>
      <c r="G141" s="48">
        <v>5.2</v>
      </c>
      <c r="H141" s="65" t="s">
        <v>2</v>
      </c>
      <c r="I141" s="35">
        <v>257</v>
      </c>
      <c r="J141" s="35">
        <v>219</v>
      </c>
      <c r="K141" s="34">
        <f>I141-J141</f>
        <v>38</v>
      </c>
      <c r="L141" s="49"/>
      <c r="M141" s="147" t="s">
        <v>75</v>
      </c>
      <c r="N141" s="148"/>
      <c r="O141" s="71">
        <f>(J121-J125)/J121</f>
        <v>0.79829308909242302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79.349999999999994</v>
      </c>
      <c r="E142" s="33">
        <v>65.39</v>
      </c>
      <c r="F142" s="34">
        <v>82.41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76.849999999999994</v>
      </c>
      <c r="E143" s="33">
        <v>55.03</v>
      </c>
      <c r="F143" s="34">
        <v>71.62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54.35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91.74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90"/>
      <c r="C152" s="139" t="s">
        <v>210</v>
      </c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1"/>
      <c r="P152" s="2"/>
    </row>
    <row r="153" spans="1:16" ht="15" customHeight="1" x14ac:dyDescent="0.25">
      <c r="A153" s="2"/>
      <c r="C153" s="139" t="s">
        <v>211</v>
      </c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1"/>
      <c r="P153" s="2"/>
    </row>
    <row r="154" spans="1:16" ht="15" customHeight="1" x14ac:dyDescent="0.25">
      <c r="A154" s="2"/>
      <c r="C154" s="139" t="s">
        <v>212</v>
      </c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1"/>
      <c r="P154" s="2"/>
    </row>
    <row r="155" spans="1:16" ht="15" customHeight="1" x14ac:dyDescent="0.25">
      <c r="A155" s="2"/>
      <c r="C155" s="139" t="s">
        <v>213</v>
      </c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1"/>
      <c r="P155" s="2"/>
    </row>
    <row r="156" spans="1:16" ht="15" customHeight="1" x14ac:dyDescent="0.25">
      <c r="A156" s="2"/>
      <c r="C156" s="139" t="s">
        <v>214</v>
      </c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1"/>
      <c r="P156" s="2"/>
    </row>
    <row r="157" spans="1:16" ht="15" customHeight="1" x14ac:dyDescent="0.25">
      <c r="A157" s="2"/>
      <c r="C157" s="139" t="s">
        <v>215</v>
      </c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1"/>
      <c r="P157" s="2"/>
    </row>
    <row r="158" spans="1:16" ht="15" customHeight="1" x14ac:dyDescent="0.25">
      <c r="A158" s="2"/>
      <c r="C158" s="139" t="s">
        <v>216</v>
      </c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1"/>
      <c r="P158" s="2"/>
    </row>
    <row r="159" spans="1:16" x14ac:dyDescent="0.25">
      <c r="A159" s="2"/>
      <c r="C159" s="139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1"/>
      <c r="P159" s="2"/>
    </row>
    <row r="160" spans="1:16" x14ac:dyDescent="0.25">
      <c r="A160" s="2"/>
      <c r="C160" s="139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1"/>
      <c r="P160" s="2"/>
    </row>
    <row r="161" spans="1:16" x14ac:dyDescent="0.25">
      <c r="A161" s="2"/>
      <c r="C161" s="139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1"/>
      <c r="P161" s="2"/>
    </row>
    <row r="162" spans="1:16" x14ac:dyDescent="0.25">
      <c r="A162" s="2"/>
      <c r="C162" s="139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1"/>
      <c r="P162" s="2"/>
    </row>
    <row r="163" spans="1:16" x14ac:dyDescent="0.25">
      <c r="A163" s="2"/>
      <c r="C163" s="139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1"/>
      <c r="P163" s="2"/>
    </row>
    <row r="164" spans="1:16" x14ac:dyDescent="0.25">
      <c r="A164" s="2"/>
      <c r="C164" s="139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1"/>
      <c r="P164" s="2"/>
    </row>
    <row r="165" spans="1:16" x14ac:dyDescent="0.25">
      <c r="A165" s="2"/>
      <c r="C165" s="144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19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CF11-6B5C-4C43-B79A-ABCDA4F96F99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180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9" t="s">
        <v>18</v>
      </c>
      <c r="D5" s="111" t="s">
        <v>19</v>
      </c>
      <c r="E5" s="111" t="s">
        <v>20</v>
      </c>
      <c r="F5" s="111" t="s">
        <v>21</v>
      </c>
      <c r="G5" s="111"/>
      <c r="H5" s="111"/>
      <c r="I5" s="111"/>
      <c r="J5" s="111"/>
      <c r="K5" s="113"/>
      <c r="M5" s="6" t="s">
        <v>22</v>
      </c>
      <c r="N5" s="114" t="s">
        <v>20</v>
      </c>
      <c r="O5" s="115"/>
      <c r="P5" s="2"/>
    </row>
    <row r="6" spans="1:19" x14ac:dyDescent="0.25">
      <c r="A6" s="2"/>
      <c r="C6" s="110"/>
      <c r="D6" s="112"/>
      <c r="E6" s="112"/>
      <c r="F6" s="7" t="s">
        <v>23</v>
      </c>
      <c r="G6" s="7" t="s">
        <v>24</v>
      </c>
      <c r="H6" s="7" t="s">
        <v>25</v>
      </c>
      <c r="I6" s="7" t="s">
        <v>26</v>
      </c>
      <c r="J6" s="112" t="s">
        <v>6</v>
      </c>
      <c r="K6" s="116"/>
      <c r="M6" s="8">
        <v>1</v>
      </c>
      <c r="N6" s="117"/>
      <c r="O6" s="118"/>
      <c r="P6" s="2"/>
      <c r="R6" s="56" t="s">
        <v>0</v>
      </c>
      <c r="S6" s="56">
        <f>AVERAGE(J9,J66,J121)</f>
        <v>1271.0833333333333</v>
      </c>
    </row>
    <row r="7" spans="1:19" x14ac:dyDescent="0.25">
      <c r="A7" s="2"/>
      <c r="C7" s="9" t="s">
        <v>27</v>
      </c>
      <c r="D7" s="10"/>
      <c r="E7" s="10"/>
      <c r="F7" s="11"/>
      <c r="G7" s="12"/>
      <c r="H7" s="12"/>
      <c r="I7" s="12"/>
      <c r="J7" s="119" t="e">
        <f>AVERAGE(F7:I7)</f>
        <v>#DIV/0!</v>
      </c>
      <c r="K7" s="120"/>
      <c r="M7" s="8">
        <v>2</v>
      </c>
      <c r="N7" s="117">
        <v>9.4</v>
      </c>
      <c r="O7" s="118"/>
      <c r="P7" s="2"/>
      <c r="R7" s="56" t="s">
        <v>1</v>
      </c>
      <c r="S7" s="72">
        <f>AVERAGE(J10,J67,J122)</f>
        <v>584</v>
      </c>
    </row>
    <row r="8" spans="1:19" x14ac:dyDescent="0.25">
      <c r="A8" s="2"/>
      <c r="C8" s="9" t="s">
        <v>28</v>
      </c>
      <c r="D8" s="10"/>
      <c r="E8" s="10"/>
      <c r="F8" s="11"/>
      <c r="G8" s="12"/>
      <c r="H8" s="12"/>
      <c r="I8" s="12"/>
      <c r="J8" s="119" t="e">
        <f t="shared" ref="J8:J13" si="0">AVERAGE(F8:I8)</f>
        <v>#DIV/0!</v>
      </c>
      <c r="K8" s="120"/>
      <c r="M8" s="8">
        <v>3</v>
      </c>
      <c r="N8" s="117">
        <v>8.5</v>
      </c>
      <c r="O8" s="118"/>
      <c r="P8" s="2"/>
      <c r="R8" s="56" t="s">
        <v>2</v>
      </c>
      <c r="S8" s="73">
        <f>AVERAGE(J13,J70,J125)</f>
        <v>225.41666666666666</v>
      </c>
    </row>
    <row r="9" spans="1:19" x14ac:dyDescent="0.25">
      <c r="A9" s="2"/>
      <c r="C9" s="9" t="s">
        <v>29</v>
      </c>
      <c r="D9" s="11">
        <v>64.25</v>
      </c>
      <c r="E9" s="11">
        <v>7.6</v>
      </c>
      <c r="F9" s="11">
        <v>1271</v>
      </c>
      <c r="G9" s="11">
        <v>1422</v>
      </c>
      <c r="H9" s="11">
        <v>1548</v>
      </c>
      <c r="I9" s="11">
        <v>1087</v>
      </c>
      <c r="J9" s="119">
        <f t="shared" si="0"/>
        <v>1332</v>
      </c>
      <c r="K9" s="120"/>
      <c r="M9" s="8">
        <v>4</v>
      </c>
      <c r="N9" s="117">
        <v>7.7</v>
      </c>
      <c r="O9" s="118"/>
      <c r="P9" s="2"/>
      <c r="R9" s="74" t="s">
        <v>552</v>
      </c>
      <c r="S9" s="76">
        <f>S6-S7</f>
        <v>687.08333333333326</v>
      </c>
    </row>
    <row r="10" spans="1:19" x14ac:dyDescent="0.25">
      <c r="A10" s="2"/>
      <c r="C10" s="9" t="s">
        <v>31</v>
      </c>
      <c r="D10" s="11">
        <v>61.43</v>
      </c>
      <c r="E10" s="11">
        <v>9.1</v>
      </c>
      <c r="F10" s="11">
        <v>569</v>
      </c>
      <c r="G10" s="11">
        <v>564</v>
      </c>
      <c r="H10" s="11">
        <v>410</v>
      </c>
      <c r="I10" s="11">
        <v>286</v>
      </c>
      <c r="J10" s="119">
        <f t="shared" si="0"/>
        <v>457.25</v>
      </c>
      <c r="K10" s="120"/>
      <c r="M10" s="8">
        <v>5</v>
      </c>
      <c r="N10" s="117">
        <v>9.6</v>
      </c>
      <c r="O10" s="118"/>
      <c r="P10" s="2"/>
      <c r="R10" s="74" t="s">
        <v>32</v>
      </c>
      <c r="S10" s="76">
        <f>S7-S8</f>
        <v>358.58333333333337</v>
      </c>
    </row>
    <row r="11" spans="1:19" x14ac:dyDescent="0.25">
      <c r="A11" s="2"/>
      <c r="C11" s="9" t="s">
        <v>33</v>
      </c>
      <c r="D11" s="11"/>
      <c r="E11" s="11"/>
      <c r="F11" s="11">
        <v>298</v>
      </c>
      <c r="G11" s="63">
        <v>298</v>
      </c>
      <c r="H11" s="63">
        <v>257</v>
      </c>
      <c r="I11" s="63">
        <v>266</v>
      </c>
      <c r="J11" s="119">
        <f t="shared" si="0"/>
        <v>279.75</v>
      </c>
      <c r="K11" s="120"/>
      <c r="M11" s="13">
        <v>6</v>
      </c>
      <c r="N11" s="121">
        <v>9.6</v>
      </c>
      <c r="O11" s="122"/>
      <c r="P11" s="2"/>
      <c r="R11" s="74" t="s">
        <v>30</v>
      </c>
      <c r="S11" s="75">
        <f>S6-S8</f>
        <v>1045.6666666666665</v>
      </c>
    </row>
    <row r="12" spans="1:19" ht="15.75" thickBot="1" x14ac:dyDescent="0.3">
      <c r="A12" s="2"/>
      <c r="C12" s="9" t="s">
        <v>35</v>
      </c>
      <c r="D12" s="11"/>
      <c r="E12" s="11"/>
      <c r="F12" s="11">
        <v>222</v>
      </c>
      <c r="G12" s="63">
        <v>239</v>
      </c>
      <c r="H12" s="63">
        <v>241</v>
      </c>
      <c r="I12" s="63">
        <v>233</v>
      </c>
      <c r="J12" s="119">
        <f t="shared" si="0"/>
        <v>233.75</v>
      </c>
      <c r="K12" s="120"/>
      <c r="N12" s="68" t="s">
        <v>36</v>
      </c>
      <c r="O12" s="69" t="s">
        <v>37</v>
      </c>
      <c r="P12" s="2"/>
      <c r="R12" s="77" t="s">
        <v>553</v>
      </c>
      <c r="S12" s="94">
        <f>S9/S6</f>
        <v>0.54054940011800956</v>
      </c>
    </row>
    <row r="13" spans="1:19" ht="15.75" thickBot="1" x14ac:dyDescent="0.3">
      <c r="A13" s="2"/>
      <c r="C13" s="14" t="s">
        <v>39</v>
      </c>
      <c r="D13" s="15">
        <v>61.83</v>
      </c>
      <c r="E13" s="15">
        <v>8.8000000000000007</v>
      </c>
      <c r="F13" s="15">
        <v>212</v>
      </c>
      <c r="G13" s="15">
        <v>234</v>
      </c>
      <c r="H13" s="15">
        <v>239</v>
      </c>
      <c r="I13" s="15">
        <v>239</v>
      </c>
      <c r="J13" s="123">
        <f t="shared" si="0"/>
        <v>231</v>
      </c>
      <c r="K13" s="124"/>
      <c r="M13" s="67" t="s">
        <v>40</v>
      </c>
      <c r="N13" s="65"/>
      <c r="O13" s="66"/>
      <c r="P13" s="2"/>
      <c r="R13" s="77" t="s">
        <v>38</v>
      </c>
      <c r="S13" s="78">
        <f>S10/S7</f>
        <v>0.61401255707762559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34</v>
      </c>
      <c r="S14" s="94">
        <f>S11/S6</f>
        <v>0.82265783780239943</v>
      </c>
    </row>
    <row r="15" spans="1:19" ht="15" customHeight="1" x14ac:dyDescent="0.25">
      <c r="A15" s="2"/>
      <c r="C15" s="17" t="s">
        <v>18</v>
      </c>
      <c r="D15" s="18" t="s">
        <v>19</v>
      </c>
      <c r="E15" s="18" t="s">
        <v>20</v>
      </c>
      <c r="F15" s="19" t="s">
        <v>41</v>
      </c>
      <c r="G15" s="20"/>
      <c r="H15" s="17" t="s">
        <v>18</v>
      </c>
      <c r="I15" s="111" t="s">
        <v>42</v>
      </c>
      <c r="J15" s="111"/>
      <c r="K15" s="113"/>
      <c r="M15" s="131" t="s">
        <v>43</v>
      </c>
      <c r="N15" s="132"/>
      <c r="O15" s="115"/>
      <c r="P15" s="2"/>
    </row>
    <row r="16" spans="1:19" x14ac:dyDescent="0.25">
      <c r="A16" s="2"/>
      <c r="C16" s="21" t="s">
        <v>44</v>
      </c>
      <c r="D16" s="11">
        <v>9.0299999999999994</v>
      </c>
      <c r="E16" s="11">
        <v>10.8</v>
      </c>
      <c r="F16" s="22">
        <v>1091</v>
      </c>
      <c r="G16" s="16"/>
      <c r="H16" s="23" t="s">
        <v>1</v>
      </c>
      <c r="I16" s="135">
        <v>5.77</v>
      </c>
      <c r="J16" s="135"/>
      <c r="K16" s="136"/>
      <c r="M16" s="24" t="s">
        <v>20</v>
      </c>
      <c r="N16" s="25" t="s">
        <v>45</v>
      </c>
      <c r="O16" s="26" t="s">
        <v>46</v>
      </c>
      <c r="P16" s="2"/>
    </row>
    <row r="17" spans="1:16" ht="15.75" thickBot="1" x14ac:dyDescent="0.3">
      <c r="A17" s="2"/>
      <c r="C17" s="21" t="s">
        <v>47</v>
      </c>
      <c r="D17" s="11">
        <v>66.09</v>
      </c>
      <c r="E17" s="11"/>
      <c r="F17" s="22">
        <v>214</v>
      </c>
      <c r="G17" s="16"/>
      <c r="H17" s="27" t="s">
        <v>2</v>
      </c>
      <c r="I17" s="137">
        <v>5.48</v>
      </c>
      <c r="J17" s="137"/>
      <c r="K17" s="138"/>
      <c r="M17" s="65">
        <v>6.8</v>
      </c>
      <c r="N17" s="28">
        <v>115</v>
      </c>
      <c r="O17" s="66">
        <v>0.03</v>
      </c>
      <c r="P17" s="2"/>
    </row>
    <row r="18" spans="1:16" ht="15.75" thickBot="1" x14ac:dyDescent="0.3">
      <c r="A18" s="2"/>
      <c r="C18" s="21" t="s">
        <v>48</v>
      </c>
      <c r="D18" s="11">
        <v>66.86</v>
      </c>
      <c r="E18" s="11"/>
      <c r="F18" s="22">
        <v>219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49</v>
      </c>
      <c r="D19" s="11"/>
      <c r="E19" s="11"/>
      <c r="F19" s="22"/>
      <c r="G19" s="16"/>
      <c r="H19" s="109" t="s">
        <v>50</v>
      </c>
      <c r="I19" s="111"/>
      <c r="J19" s="111"/>
      <c r="K19" s="113"/>
      <c r="M19" s="6" t="s">
        <v>51</v>
      </c>
      <c r="N19" s="29" t="s">
        <v>20</v>
      </c>
      <c r="O19" s="30" t="s">
        <v>52</v>
      </c>
      <c r="P19" s="2"/>
    </row>
    <row r="20" spans="1:16" x14ac:dyDescent="0.25">
      <c r="A20" s="2"/>
      <c r="C20" s="21" t="s">
        <v>53</v>
      </c>
      <c r="D20" s="11">
        <v>65.47</v>
      </c>
      <c r="E20" s="11"/>
      <c r="F20" s="22">
        <v>218</v>
      </c>
      <c r="G20" s="16"/>
      <c r="H20" s="31" t="s">
        <v>54</v>
      </c>
      <c r="I20" s="7" t="s">
        <v>55</v>
      </c>
      <c r="J20" s="7" t="s">
        <v>56</v>
      </c>
      <c r="K20" s="32" t="s">
        <v>57</v>
      </c>
      <c r="M20" s="8">
        <v>1</v>
      </c>
      <c r="N20" s="33">
        <v>5.5</v>
      </c>
      <c r="O20" s="34">
        <v>100</v>
      </c>
      <c r="P20" s="2"/>
    </row>
    <row r="21" spans="1:16" x14ac:dyDescent="0.25">
      <c r="A21" s="2"/>
      <c r="C21" s="21" t="s">
        <v>58</v>
      </c>
      <c r="D21" s="11">
        <v>73.83</v>
      </c>
      <c r="E21" s="11"/>
      <c r="F21" s="22">
        <v>1721</v>
      </c>
      <c r="G21" s="16"/>
      <c r="H21" s="125">
        <v>4</v>
      </c>
      <c r="I21" s="127">
        <v>514</v>
      </c>
      <c r="J21" s="127">
        <v>437</v>
      </c>
      <c r="K21" s="129">
        <f>((I21-J21)/I21)</f>
        <v>0.14980544747081712</v>
      </c>
      <c r="M21" s="13">
        <v>2</v>
      </c>
      <c r="N21" s="35">
        <v>5.5</v>
      </c>
      <c r="O21" s="36">
        <v>100</v>
      </c>
      <c r="P21" s="2"/>
    </row>
    <row r="22" spans="1:16" ht="15.75" customHeight="1" thickBot="1" x14ac:dyDescent="0.3">
      <c r="A22" s="2"/>
      <c r="C22" s="21" t="s">
        <v>59</v>
      </c>
      <c r="D22" s="11">
        <v>75.47</v>
      </c>
      <c r="E22" s="11">
        <v>8.6</v>
      </c>
      <c r="F22" s="22">
        <v>549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60</v>
      </c>
      <c r="D23" s="11"/>
      <c r="E23" s="11"/>
      <c r="F23" s="22">
        <v>603</v>
      </c>
      <c r="G23" s="16"/>
      <c r="H23" s="125"/>
      <c r="I23" s="127"/>
      <c r="J23" s="127"/>
      <c r="K23" s="129" t="e">
        <f>((I23-J23)/I23)</f>
        <v>#DIV/0!</v>
      </c>
      <c r="M23" s="131" t="s">
        <v>61</v>
      </c>
      <c r="N23" s="132"/>
      <c r="O23" s="115"/>
      <c r="P23" s="2"/>
    </row>
    <row r="24" spans="1:16" ht="15.75" thickBot="1" x14ac:dyDescent="0.3">
      <c r="A24" s="2"/>
      <c r="C24" s="21" t="s">
        <v>62</v>
      </c>
      <c r="D24" s="11">
        <v>76.260000000000005</v>
      </c>
      <c r="E24" s="11">
        <v>7.7</v>
      </c>
      <c r="F24" s="22">
        <v>993</v>
      </c>
      <c r="G24" s="16"/>
      <c r="H24" s="126"/>
      <c r="I24" s="128"/>
      <c r="J24" s="128"/>
      <c r="K24" s="130"/>
      <c r="M24" s="133" t="s">
        <v>63</v>
      </c>
      <c r="N24" s="134"/>
      <c r="O24" s="37">
        <f>(J9-J10)/J9</f>
        <v>0.65671921921921927</v>
      </c>
      <c r="P24" s="2"/>
    </row>
    <row r="25" spans="1:16" ht="15.75" thickBot="1" x14ac:dyDescent="0.3">
      <c r="A25" s="2"/>
      <c r="C25" s="38" t="s">
        <v>64</v>
      </c>
      <c r="D25" s="15"/>
      <c r="E25" s="15"/>
      <c r="F25" s="39">
        <v>1056</v>
      </c>
      <c r="G25" s="16"/>
      <c r="M25" s="133" t="s">
        <v>65</v>
      </c>
      <c r="N25" s="134"/>
      <c r="O25" s="37">
        <f>(J10-J11)/J10</f>
        <v>0.38819026790595956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31" t="s">
        <v>66</v>
      </c>
      <c r="I26" s="132"/>
      <c r="J26" s="132"/>
      <c r="K26" s="115"/>
      <c r="M26" s="133" t="s">
        <v>67</v>
      </c>
      <c r="N26" s="134"/>
      <c r="O26" s="37">
        <f>(J11-J12)/J11</f>
        <v>0.16443252904378911</v>
      </c>
      <c r="P26" s="2"/>
    </row>
    <row r="27" spans="1:16" ht="15.75" customHeight="1" x14ac:dyDescent="0.25">
      <c r="A27" s="2"/>
      <c r="B27" s="41"/>
      <c r="C27" s="42" t="s">
        <v>18</v>
      </c>
      <c r="D27" s="43" t="s">
        <v>19</v>
      </c>
      <c r="E27" s="43" t="s">
        <v>14</v>
      </c>
      <c r="F27" s="19" t="s">
        <v>13</v>
      </c>
      <c r="G27" s="44" t="s">
        <v>20</v>
      </c>
      <c r="H27" s="24" t="s">
        <v>18</v>
      </c>
      <c r="I27" s="25" t="s">
        <v>68</v>
      </c>
      <c r="J27" s="25" t="s">
        <v>69</v>
      </c>
      <c r="K27" s="26" t="s">
        <v>70</v>
      </c>
      <c r="M27" s="133" t="s">
        <v>71</v>
      </c>
      <c r="N27" s="134"/>
      <c r="O27" s="37">
        <f>(J12-J13)/J12</f>
        <v>1.1764705882352941E-2</v>
      </c>
      <c r="P27" s="2"/>
    </row>
    <row r="28" spans="1:16" ht="15" customHeight="1" x14ac:dyDescent="0.25">
      <c r="A28" s="2"/>
      <c r="B28" s="41"/>
      <c r="C28" s="45" t="s">
        <v>72</v>
      </c>
      <c r="D28" s="33"/>
      <c r="E28" s="33"/>
      <c r="F28" s="34"/>
      <c r="G28" s="46"/>
      <c r="H28" s="47" t="s">
        <v>104</v>
      </c>
      <c r="I28" s="33">
        <v>351</v>
      </c>
      <c r="J28" s="33">
        <v>282</v>
      </c>
      <c r="K28" s="34">
        <f>I28-J28</f>
        <v>69</v>
      </c>
      <c r="M28" s="142" t="s">
        <v>73</v>
      </c>
      <c r="N28" s="143"/>
      <c r="O28" s="70">
        <f>(J10-J13)/J10</f>
        <v>0.49480590486604703</v>
      </c>
      <c r="P28" s="2"/>
    </row>
    <row r="29" spans="1:16" ht="15.75" thickBot="1" x14ac:dyDescent="0.3">
      <c r="A29" s="2"/>
      <c r="B29" s="41"/>
      <c r="C29" s="45" t="s">
        <v>74</v>
      </c>
      <c r="D29" s="33"/>
      <c r="E29" s="33"/>
      <c r="F29" s="34"/>
      <c r="G29" s="48"/>
      <c r="H29" s="65" t="s">
        <v>2</v>
      </c>
      <c r="I29" s="35">
        <v>223</v>
      </c>
      <c r="J29" s="35">
        <v>203</v>
      </c>
      <c r="K29" s="36">
        <f>I29-J29</f>
        <v>20</v>
      </c>
      <c r="L29" s="49"/>
      <c r="M29" s="147" t="s">
        <v>75</v>
      </c>
      <c r="N29" s="148"/>
      <c r="O29" s="71">
        <f>(J9-J13)/J9</f>
        <v>0.82657657657657657</v>
      </c>
      <c r="P29" s="2"/>
    </row>
    <row r="30" spans="1:16" ht="15" customHeight="1" x14ac:dyDescent="0.25">
      <c r="A30" s="2"/>
      <c r="B30" s="41"/>
      <c r="C30" s="45" t="s">
        <v>76</v>
      </c>
      <c r="D30" s="33">
        <v>78.45</v>
      </c>
      <c r="E30" s="33">
        <v>65.989999999999995</v>
      </c>
      <c r="F30" s="34">
        <v>84.12</v>
      </c>
      <c r="P30" s="2"/>
    </row>
    <row r="31" spans="1:16" ht="15" customHeight="1" x14ac:dyDescent="0.25">
      <c r="A31" s="2"/>
      <c r="B31" s="41"/>
      <c r="C31" s="45" t="s">
        <v>77</v>
      </c>
      <c r="D31" s="33">
        <v>77.5</v>
      </c>
      <c r="E31" s="33">
        <v>57.01</v>
      </c>
      <c r="F31" s="34">
        <v>73.56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53.15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91.2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90"/>
      <c r="C40" s="139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1"/>
      <c r="P40" s="2"/>
    </row>
    <row r="41" spans="1:16" x14ac:dyDescent="0.25">
      <c r="A41" s="2"/>
      <c r="C41" s="139" t="s">
        <v>217</v>
      </c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1"/>
      <c r="P41" s="2"/>
    </row>
    <row r="42" spans="1:16" x14ac:dyDescent="0.25">
      <c r="A42" s="2"/>
      <c r="C42" s="139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1"/>
      <c r="P42" s="2"/>
    </row>
    <row r="43" spans="1:16" x14ac:dyDescent="0.25">
      <c r="A43" s="2"/>
      <c r="C43" s="139" t="s">
        <v>218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1"/>
      <c r="P43" s="2"/>
    </row>
    <row r="44" spans="1:16" x14ac:dyDescent="0.25">
      <c r="A44" s="2"/>
      <c r="C44" s="139" t="s">
        <v>150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1"/>
      <c r="P44" s="2"/>
    </row>
    <row r="45" spans="1:16" x14ac:dyDescent="0.25">
      <c r="A45" s="2"/>
      <c r="C45" s="139" t="s">
        <v>199</v>
      </c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1"/>
      <c r="P45" s="2"/>
    </row>
    <row r="46" spans="1:16" x14ac:dyDescent="0.25">
      <c r="A46" s="2"/>
      <c r="C46" s="139" t="s">
        <v>152</v>
      </c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1"/>
      <c r="P46" s="2"/>
    </row>
    <row r="47" spans="1:16" x14ac:dyDescent="0.25">
      <c r="A47" s="2"/>
      <c r="C47" s="139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1"/>
      <c r="P47" s="2"/>
    </row>
    <row r="48" spans="1:16" x14ac:dyDescent="0.25">
      <c r="A48" s="2"/>
      <c r="C48" s="139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1"/>
      <c r="P48" s="2"/>
    </row>
    <row r="49" spans="1:16" x14ac:dyDescent="0.25">
      <c r="A49" s="2"/>
      <c r="C49" s="139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1"/>
      <c r="P49" s="2"/>
    </row>
    <row r="50" spans="1:16" ht="15" customHeight="1" x14ac:dyDescent="0.25">
      <c r="A50" s="2"/>
      <c r="C50" s="139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1"/>
      <c r="P50" s="2"/>
    </row>
    <row r="51" spans="1:16" x14ac:dyDescent="0.25">
      <c r="A51" s="2"/>
      <c r="C51" s="139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1"/>
      <c r="P51" s="2"/>
    </row>
    <row r="52" spans="1:16" x14ac:dyDescent="0.25">
      <c r="A52" s="2"/>
      <c r="C52" s="139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1"/>
      <c r="P52" s="2"/>
    </row>
    <row r="53" spans="1:16" x14ac:dyDescent="0.25">
      <c r="A53" s="2"/>
      <c r="C53" s="144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219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9" t="s">
        <v>18</v>
      </c>
      <c r="D62" s="111" t="s">
        <v>19</v>
      </c>
      <c r="E62" s="111" t="s">
        <v>20</v>
      </c>
      <c r="F62" s="111" t="s">
        <v>21</v>
      </c>
      <c r="G62" s="111"/>
      <c r="H62" s="111"/>
      <c r="I62" s="111"/>
      <c r="J62" s="111"/>
      <c r="K62" s="113"/>
      <c r="M62" s="6" t="s">
        <v>22</v>
      </c>
      <c r="N62" s="114" t="s">
        <v>20</v>
      </c>
      <c r="O62" s="115"/>
      <c r="P62" s="2"/>
    </row>
    <row r="63" spans="1:16" x14ac:dyDescent="0.25">
      <c r="A63" s="2"/>
      <c r="C63" s="110"/>
      <c r="D63" s="112"/>
      <c r="E63" s="112"/>
      <c r="F63" s="7" t="s">
        <v>23</v>
      </c>
      <c r="G63" s="7" t="s">
        <v>24</v>
      </c>
      <c r="H63" s="7" t="s">
        <v>25</v>
      </c>
      <c r="I63" s="7" t="s">
        <v>26</v>
      </c>
      <c r="J63" s="112" t="s">
        <v>6</v>
      </c>
      <c r="K63" s="116"/>
      <c r="M63" s="8">
        <v>1</v>
      </c>
      <c r="N63" s="117"/>
      <c r="O63" s="118"/>
      <c r="P63" s="2"/>
    </row>
    <row r="64" spans="1:16" ht="15" customHeight="1" x14ac:dyDescent="0.25">
      <c r="A64" s="2"/>
      <c r="C64" s="9" t="s">
        <v>27</v>
      </c>
      <c r="D64" s="10"/>
      <c r="E64" s="10"/>
      <c r="F64" s="11">
        <v>998</v>
      </c>
      <c r="G64" s="12"/>
      <c r="H64" s="12"/>
      <c r="I64" s="12"/>
      <c r="J64" s="119">
        <f>AVERAGE(F64:I64)</f>
        <v>998</v>
      </c>
      <c r="K64" s="120"/>
      <c r="M64" s="8">
        <v>2</v>
      </c>
      <c r="N64" s="117">
        <v>9.5</v>
      </c>
      <c r="O64" s="118"/>
      <c r="P64" s="2"/>
    </row>
    <row r="65" spans="1:16" x14ac:dyDescent="0.25">
      <c r="A65" s="2"/>
      <c r="C65" s="9" t="s">
        <v>28</v>
      </c>
      <c r="D65" s="10"/>
      <c r="E65" s="10"/>
      <c r="F65" s="11">
        <v>580</v>
      </c>
      <c r="G65" s="12"/>
      <c r="H65" s="12"/>
      <c r="I65" s="12"/>
      <c r="J65" s="119">
        <f t="shared" ref="J65:J70" si="1">AVERAGE(F65:I65)</f>
        <v>580</v>
      </c>
      <c r="K65" s="120"/>
      <c r="M65" s="8">
        <v>3</v>
      </c>
      <c r="N65" s="117">
        <v>8.4</v>
      </c>
      <c r="O65" s="118"/>
      <c r="P65" s="2"/>
    </row>
    <row r="66" spans="1:16" ht="15" customHeight="1" x14ac:dyDescent="0.25">
      <c r="A66" s="2"/>
      <c r="C66" s="9" t="s">
        <v>29</v>
      </c>
      <c r="D66" s="11">
        <v>59.8</v>
      </c>
      <c r="E66" s="11">
        <v>6.2</v>
      </c>
      <c r="F66" s="11">
        <v>1806</v>
      </c>
      <c r="G66" s="11">
        <v>1157</v>
      </c>
      <c r="H66" s="11">
        <v>1059</v>
      </c>
      <c r="I66" s="11">
        <v>1085</v>
      </c>
      <c r="J66" s="119">
        <f t="shared" si="1"/>
        <v>1276.75</v>
      </c>
      <c r="K66" s="120"/>
      <c r="M66" s="8">
        <v>4</v>
      </c>
      <c r="N66" s="117">
        <v>7.4</v>
      </c>
      <c r="O66" s="118"/>
      <c r="P66" s="2"/>
    </row>
    <row r="67" spans="1:16" ht="15" customHeight="1" x14ac:dyDescent="0.25">
      <c r="A67" s="2"/>
      <c r="C67" s="9" t="s">
        <v>31</v>
      </c>
      <c r="D67" s="11">
        <v>58.04</v>
      </c>
      <c r="E67" s="11">
        <v>8.9</v>
      </c>
      <c r="F67" s="11">
        <v>290</v>
      </c>
      <c r="G67" s="11">
        <v>466</v>
      </c>
      <c r="H67" s="11">
        <v>966</v>
      </c>
      <c r="I67" s="11">
        <v>929</v>
      </c>
      <c r="J67" s="119">
        <f t="shared" si="1"/>
        <v>662.75</v>
      </c>
      <c r="K67" s="120"/>
      <c r="M67" s="8">
        <v>5</v>
      </c>
      <c r="N67" s="117">
        <v>9.1</v>
      </c>
      <c r="O67" s="118"/>
      <c r="P67" s="2"/>
    </row>
    <row r="68" spans="1:16" ht="15.75" customHeight="1" thickBot="1" x14ac:dyDescent="0.3">
      <c r="A68" s="2"/>
      <c r="C68" s="9" t="s">
        <v>33</v>
      </c>
      <c r="D68" s="11"/>
      <c r="E68" s="11"/>
      <c r="F68" s="11">
        <v>240</v>
      </c>
      <c r="G68" s="63">
        <v>194</v>
      </c>
      <c r="H68" s="63">
        <v>403</v>
      </c>
      <c r="I68" s="63">
        <v>424</v>
      </c>
      <c r="J68" s="119">
        <f t="shared" si="1"/>
        <v>315.25</v>
      </c>
      <c r="K68" s="120"/>
      <c r="M68" s="13">
        <v>6</v>
      </c>
      <c r="N68" s="121">
        <v>8.6</v>
      </c>
      <c r="O68" s="122"/>
      <c r="P68" s="2"/>
    </row>
    <row r="69" spans="1:16" ht="15.75" thickBot="1" x14ac:dyDescent="0.3">
      <c r="A69" s="2"/>
      <c r="C69" s="9" t="s">
        <v>35</v>
      </c>
      <c r="D69" s="11"/>
      <c r="E69" s="11"/>
      <c r="F69" s="11">
        <v>189</v>
      </c>
      <c r="G69" s="63">
        <v>138</v>
      </c>
      <c r="H69" s="63">
        <v>170</v>
      </c>
      <c r="I69" s="63">
        <v>181</v>
      </c>
      <c r="J69" s="119">
        <f t="shared" si="1"/>
        <v>169.5</v>
      </c>
      <c r="K69" s="120"/>
      <c r="N69" s="68" t="s">
        <v>36</v>
      </c>
      <c r="O69" s="69" t="s">
        <v>37</v>
      </c>
      <c r="P69" s="2"/>
    </row>
    <row r="70" spans="1:16" ht="15.75" thickBot="1" x14ac:dyDescent="0.3">
      <c r="A70" s="2"/>
      <c r="C70" s="14" t="s">
        <v>39</v>
      </c>
      <c r="D70" s="15">
        <v>65.33</v>
      </c>
      <c r="E70" s="15">
        <v>8.8000000000000007</v>
      </c>
      <c r="F70" s="15">
        <v>229</v>
      </c>
      <c r="G70" s="15">
        <v>208</v>
      </c>
      <c r="H70" s="15">
        <v>149</v>
      </c>
      <c r="I70" s="15">
        <v>170</v>
      </c>
      <c r="J70" s="123">
        <f t="shared" si="1"/>
        <v>189</v>
      </c>
      <c r="K70" s="124"/>
      <c r="M70" s="67" t="s">
        <v>40</v>
      </c>
      <c r="N70" s="65">
        <v>3.43</v>
      </c>
      <c r="O70" s="66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18</v>
      </c>
      <c r="D72" s="18" t="s">
        <v>19</v>
      </c>
      <c r="E72" s="18" t="s">
        <v>20</v>
      </c>
      <c r="F72" s="19" t="s">
        <v>41</v>
      </c>
      <c r="G72" s="20"/>
      <c r="H72" s="17" t="s">
        <v>18</v>
      </c>
      <c r="I72" s="111" t="s">
        <v>42</v>
      </c>
      <c r="J72" s="111"/>
      <c r="K72" s="113"/>
      <c r="M72" s="131" t="s">
        <v>43</v>
      </c>
      <c r="N72" s="132"/>
      <c r="O72" s="115"/>
      <c r="P72" s="2"/>
    </row>
    <row r="73" spans="1:16" ht="15" customHeight="1" x14ac:dyDescent="0.25">
      <c r="A73" s="2"/>
      <c r="C73" s="21" t="s">
        <v>44</v>
      </c>
      <c r="D73" s="11">
        <v>12.49</v>
      </c>
      <c r="E73" s="11">
        <v>10.1</v>
      </c>
      <c r="F73" s="22">
        <v>985</v>
      </c>
      <c r="G73" s="16"/>
      <c r="H73" s="23" t="s">
        <v>1</v>
      </c>
      <c r="I73" s="135">
        <v>5.49</v>
      </c>
      <c r="J73" s="135"/>
      <c r="K73" s="136"/>
      <c r="M73" s="24" t="s">
        <v>20</v>
      </c>
      <c r="N73" s="25" t="s">
        <v>45</v>
      </c>
      <c r="O73" s="26" t="s">
        <v>46</v>
      </c>
      <c r="P73" s="2"/>
    </row>
    <row r="74" spans="1:16" ht="15.75" thickBot="1" x14ac:dyDescent="0.3">
      <c r="A74" s="2"/>
      <c r="C74" s="21" t="s">
        <v>47</v>
      </c>
      <c r="D74" s="11">
        <v>69.77</v>
      </c>
      <c r="E74" s="11"/>
      <c r="F74" s="22">
        <v>234</v>
      </c>
      <c r="G74" s="16"/>
      <c r="H74" s="27" t="s">
        <v>2</v>
      </c>
      <c r="I74" s="137">
        <v>5.27</v>
      </c>
      <c r="J74" s="137"/>
      <c r="K74" s="138"/>
      <c r="M74" s="65">
        <v>6.7</v>
      </c>
      <c r="N74" s="28">
        <v>50</v>
      </c>
      <c r="O74" s="66">
        <v>0.03</v>
      </c>
      <c r="P74" s="2"/>
    </row>
    <row r="75" spans="1:16" ht="15" customHeight="1" thickBot="1" x14ac:dyDescent="0.3">
      <c r="A75" s="2"/>
      <c r="C75" s="21" t="s">
        <v>48</v>
      </c>
      <c r="D75" s="11">
        <v>70.349999999999994</v>
      </c>
      <c r="E75" s="11"/>
      <c r="F75" s="22">
        <v>232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49</v>
      </c>
      <c r="D76" s="11"/>
      <c r="E76" s="11"/>
      <c r="F76" s="22"/>
      <c r="G76" s="16"/>
      <c r="H76" s="109" t="s">
        <v>50</v>
      </c>
      <c r="I76" s="111"/>
      <c r="J76" s="111"/>
      <c r="K76" s="113"/>
      <c r="M76" s="6" t="s">
        <v>51</v>
      </c>
      <c r="N76" s="29" t="s">
        <v>20</v>
      </c>
      <c r="O76" s="30" t="s">
        <v>52</v>
      </c>
      <c r="P76" s="2"/>
    </row>
    <row r="77" spans="1:16" x14ac:dyDescent="0.25">
      <c r="A77" s="2"/>
      <c r="C77" s="21" t="s">
        <v>53</v>
      </c>
      <c r="D77" s="11">
        <v>71.53</v>
      </c>
      <c r="E77" s="11"/>
      <c r="F77" s="22">
        <v>230</v>
      </c>
      <c r="G77" s="16"/>
      <c r="H77" s="31" t="s">
        <v>54</v>
      </c>
      <c r="I77" s="7" t="s">
        <v>55</v>
      </c>
      <c r="J77" s="7" t="s">
        <v>56</v>
      </c>
      <c r="K77" s="32" t="s">
        <v>57</v>
      </c>
      <c r="M77" s="8">
        <v>1</v>
      </c>
      <c r="N77" s="33">
        <v>5.3</v>
      </c>
      <c r="O77" s="34">
        <v>100</v>
      </c>
      <c r="P77" s="2"/>
    </row>
    <row r="78" spans="1:16" ht="15.75" thickBot="1" x14ac:dyDescent="0.3">
      <c r="A78" s="2"/>
      <c r="C78" s="21" t="s">
        <v>58</v>
      </c>
      <c r="D78" s="11">
        <v>74.2</v>
      </c>
      <c r="E78" s="11"/>
      <c r="F78" s="22">
        <v>1860</v>
      </c>
      <c r="G78" s="16"/>
      <c r="H78" s="125"/>
      <c r="I78" s="127"/>
      <c r="J78" s="127"/>
      <c r="K78" s="129" t="e">
        <f>((I78-J78)/I78)</f>
        <v>#DIV/0!</v>
      </c>
      <c r="M78" s="13">
        <v>2</v>
      </c>
      <c r="N78" s="35">
        <v>5.4</v>
      </c>
      <c r="O78" s="36">
        <v>100</v>
      </c>
      <c r="P78" s="2"/>
    </row>
    <row r="79" spans="1:16" ht="15.75" thickBot="1" x14ac:dyDescent="0.3">
      <c r="A79" s="2"/>
      <c r="C79" s="21" t="s">
        <v>59</v>
      </c>
      <c r="D79" s="11">
        <v>74.650000000000006</v>
      </c>
      <c r="E79" s="11">
        <v>7.9</v>
      </c>
      <c r="F79" s="22">
        <v>610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60</v>
      </c>
      <c r="D80" s="11"/>
      <c r="E80" s="11"/>
      <c r="F80" s="22">
        <v>595</v>
      </c>
      <c r="G80" s="16"/>
      <c r="H80" s="125"/>
      <c r="I80" s="127"/>
      <c r="J80" s="127"/>
      <c r="K80" s="129" t="e">
        <f>((I80-J80)/I80)</f>
        <v>#DIV/0!</v>
      </c>
      <c r="M80" s="131" t="s">
        <v>61</v>
      </c>
      <c r="N80" s="132"/>
      <c r="O80" s="115"/>
      <c r="P80" s="2"/>
    </row>
    <row r="81" spans="1:16" ht="15.75" thickBot="1" x14ac:dyDescent="0.3">
      <c r="A81" s="2"/>
      <c r="C81" s="21" t="s">
        <v>62</v>
      </c>
      <c r="D81" s="11">
        <v>75.77</v>
      </c>
      <c r="E81" s="11">
        <v>7.1</v>
      </c>
      <c r="F81" s="22">
        <v>1030</v>
      </c>
      <c r="G81" s="16"/>
      <c r="H81" s="126"/>
      <c r="I81" s="128"/>
      <c r="J81" s="128"/>
      <c r="K81" s="130"/>
      <c r="M81" s="133" t="s">
        <v>63</v>
      </c>
      <c r="N81" s="134"/>
      <c r="O81" s="37">
        <f>(J66-J67)/J66</f>
        <v>0.48090855688271</v>
      </c>
      <c r="P81" s="2"/>
    </row>
    <row r="82" spans="1:16" ht="15.75" thickBot="1" x14ac:dyDescent="0.3">
      <c r="A82" s="2"/>
      <c r="C82" s="38" t="s">
        <v>64</v>
      </c>
      <c r="D82" s="15"/>
      <c r="E82" s="15"/>
      <c r="F82" s="39">
        <v>1012</v>
      </c>
      <c r="G82" s="16"/>
      <c r="M82" s="133" t="s">
        <v>65</v>
      </c>
      <c r="N82" s="134"/>
      <c r="O82" s="37">
        <f>(J67-J68)/J67</f>
        <v>0.52433044134288953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31" t="s">
        <v>66</v>
      </c>
      <c r="I83" s="132"/>
      <c r="J83" s="132"/>
      <c r="K83" s="115"/>
      <c r="M83" s="133" t="s">
        <v>67</v>
      </c>
      <c r="N83" s="134"/>
      <c r="O83" s="37">
        <f>(J68-J69)/J68</f>
        <v>0.46233148295003967</v>
      </c>
      <c r="P83" s="2"/>
    </row>
    <row r="84" spans="1:16" ht="15.75" customHeight="1" x14ac:dyDescent="0.25">
      <c r="A84" s="2"/>
      <c r="B84" s="41"/>
      <c r="C84" s="42" t="s">
        <v>18</v>
      </c>
      <c r="D84" s="43" t="s">
        <v>19</v>
      </c>
      <c r="E84" s="43" t="s">
        <v>14</v>
      </c>
      <c r="F84" s="19" t="s">
        <v>13</v>
      </c>
      <c r="G84" s="44" t="s">
        <v>20</v>
      </c>
      <c r="H84" s="24" t="s">
        <v>18</v>
      </c>
      <c r="I84" s="25" t="s">
        <v>68</v>
      </c>
      <c r="J84" s="25" t="s">
        <v>69</v>
      </c>
      <c r="K84" s="26" t="s">
        <v>70</v>
      </c>
      <c r="M84" s="133" t="s">
        <v>71</v>
      </c>
      <c r="N84" s="134"/>
      <c r="O84" s="37">
        <f>(J69-J70)/J69</f>
        <v>-0.11504424778761062</v>
      </c>
      <c r="P84" s="2"/>
    </row>
    <row r="85" spans="1:16" x14ac:dyDescent="0.25">
      <c r="A85" s="2"/>
      <c r="B85" s="41"/>
      <c r="C85" s="45" t="s">
        <v>72</v>
      </c>
      <c r="D85" s="33">
        <v>91.1</v>
      </c>
      <c r="E85" s="33"/>
      <c r="F85" s="34"/>
      <c r="G85" s="46"/>
      <c r="H85" s="47" t="s">
        <v>104</v>
      </c>
      <c r="I85" s="33">
        <v>298</v>
      </c>
      <c r="J85" s="33">
        <v>260</v>
      </c>
      <c r="K85" s="34">
        <f>I85-J85</f>
        <v>38</v>
      </c>
      <c r="M85" s="142" t="s">
        <v>73</v>
      </c>
      <c r="N85" s="143"/>
      <c r="O85" s="70">
        <f>(J67-J70)/J67</f>
        <v>0.71482459449264424</v>
      </c>
      <c r="P85" s="2"/>
    </row>
    <row r="86" spans="1:16" ht="15.75" thickBot="1" x14ac:dyDescent="0.3">
      <c r="A86" s="2"/>
      <c r="B86" s="41"/>
      <c r="C86" s="45" t="s">
        <v>74</v>
      </c>
      <c r="D86" s="33">
        <v>72.349999999999994</v>
      </c>
      <c r="E86" s="33">
        <v>68.180000000000007</v>
      </c>
      <c r="F86" s="34">
        <v>94.24</v>
      </c>
      <c r="G86" s="48">
        <v>5.3</v>
      </c>
      <c r="H86" s="65" t="s">
        <v>2</v>
      </c>
      <c r="I86" s="35">
        <v>191</v>
      </c>
      <c r="J86" s="35">
        <v>164</v>
      </c>
      <c r="K86" s="34">
        <f>I86-J86</f>
        <v>27</v>
      </c>
      <c r="L86" s="49"/>
      <c r="M86" s="147" t="s">
        <v>75</v>
      </c>
      <c r="N86" s="148"/>
      <c r="O86" s="71">
        <f>(J66-J70)/J66</f>
        <v>0.85196788721362837</v>
      </c>
      <c r="P86" s="2"/>
    </row>
    <row r="87" spans="1:16" ht="15" customHeight="1" x14ac:dyDescent="0.25">
      <c r="A87" s="2"/>
      <c r="B87" s="41"/>
      <c r="C87" s="45" t="s">
        <v>76</v>
      </c>
      <c r="D87" s="33">
        <v>78.95</v>
      </c>
      <c r="E87" s="33">
        <v>66.3</v>
      </c>
      <c r="F87" s="34">
        <v>83.98</v>
      </c>
      <c r="P87" s="2"/>
    </row>
    <row r="88" spans="1:16" ht="15" customHeight="1" x14ac:dyDescent="0.25">
      <c r="A88" s="2"/>
      <c r="B88" s="41"/>
      <c r="C88" s="45" t="s">
        <v>77</v>
      </c>
      <c r="D88" s="33">
        <v>77.900000000000006</v>
      </c>
      <c r="E88" s="33">
        <v>57.05</v>
      </c>
      <c r="F88" s="34">
        <v>73.23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52.4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91.2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90"/>
      <c r="C97" s="139" t="s">
        <v>220</v>
      </c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1"/>
      <c r="P97" s="2"/>
    </row>
    <row r="98" spans="1:18" ht="15" customHeight="1" x14ac:dyDescent="0.25">
      <c r="A98" s="2"/>
      <c r="C98" s="139" t="s">
        <v>221</v>
      </c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1"/>
      <c r="P98" s="2"/>
    </row>
    <row r="99" spans="1:18" ht="15" customHeight="1" x14ac:dyDescent="0.25">
      <c r="A99" s="2"/>
      <c r="C99" s="139" t="s">
        <v>222</v>
      </c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1"/>
      <c r="P99" s="2"/>
    </row>
    <row r="100" spans="1:18" ht="15.75" customHeight="1" x14ac:dyDescent="0.25">
      <c r="A100" s="2"/>
      <c r="C100" s="139" t="s">
        <v>223</v>
      </c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1"/>
      <c r="P100" s="2"/>
      <c r="R100" s="64" t="s">
        <v>16</v>
      </c>
    </row>
    <row r="101" spans="1:18" ht="15" customHeight="1" x14ac:dyDescent="0.25">
      <c r="A101" s="2"/>
      <c r="C101" s="139"/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1"/>
      <c r="P101" s="2"/>
    </row>
    <row r="102" spans="1:18" ht="15" customHeight="1" x14ac:dyDescent="0.25">
      <c r="A102" s="2"/>
      <c r="C102" s="139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1"/>
      <c r="P102" s="2"/>
    </row>
    <row r="103" spans="1:18" x14ac:dyDescent="0.25">
      <c r="A103" s="2"/>
      <c r="C103" s="139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1"/>
      <c r="P103" s="2"/>
    </row>
    <row r="104" spans="1:18" x14ac:dyDescent="0.25">
      <c r="A104" s="2"/>
      <c r="C104" s="139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1"/>
      <c r="P104" s="2"/>
    </row>
    <row r="105" spans="1:18" x14ac:dyDescent="0.25">
      <c r="A105" s="2"/>
      <c r="C105" s="139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1"/>
      <c r="P105" s="2"/>
    </row>
    <row r="106" spans="1:18" x14ac:dyDescent="0.25">
      <c r="A106" s="2"/>
      <c r="C106" s="139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1"/>
      <c r="P106" s="2"/>
    </row>
    <row r="107" spans="1:18" x14ac:dyDescent="0.25">
      <c r="A107" s="2"/>
      <c r="C107" s="139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1"/>
      <c r="P107" s="2"/>
    </row>
    <row r="108" spans="1:18" x14ac:dyDescent="0.25">
      <c r="A108" s="2"/>
      <c r="C108" s="139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1"/>
      <c r="P108" s="2"/>
    </row>
    <row r="109" spans="1:18" x14ac:dyDescent="0.25">
      <c r="A109" s="2"/>
      <c r="C109" s="139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1"/>
      <c r="P109" s="2"/>
    </row>
    <row r="110" spans="1:18" x14ac:dyDescent="0.25">
      <c r="A110" s="2"/>
      <c r="C110" s="144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16</v>
      </c>
      <c r="C115" s="4" t="s">
        <v>207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9" t="s">
        <v>18</v>
      </c>
      <c r="D117" s="111" t="s">
        <v>19</v>
      </c>
      <c r="E117" s="111" t="s">
        <v>20</v>
      </c>
      <c r="F117" s="111" t="s">
        <v>21</v>
      </c>
      <c r="G117" s="111"/>
      <c r="H117" s="111"/>
      <c r="I117" s="111"/>
      <c r="J117" s="111"/>
      <c r="K117" s="113"/>
      <c r="M117" s="6" t="s">
        <v>22</v>
      </c>
      <c r="N117" s="114" t="s">
        <v>20</v>
      </c>
      <c r="O117" s="115"/>
      <c r="P117" s="2"/>
    </row>
    <row r="118" spans="1:16" x14ac:dyDescent="0.25">
      <c r="A118" s="2"/>
      <c r="C118" s="110"/>
      <c r="D118" s="112"/>
      <c r="E118" s="112"/>
      <c r="F118" s="7" t="s">
        <v>23</v>
      </c>
      <c r="G118" s="7" t="s">
        <v>24</v>
      </c>
      <c r="H118" s="7" t="s">
        <v>25</v>
      </c>
      <c r="I118" s="7" t="s">
        <v>26</v>
      </c>
      <c r="J118" s="112" t="s">
        <v>6</v>
      </c>
      <c r="K118" s="116"/>
      <c r="M118" s="8">
        <v>1</v>
      </c>
      <c r="N118" s="117"/>
      <c r="O118" s="118"/>
      <c r="P118" s="2"/>
    </row>
    <row r="119" spans="1:16" x14ac:dyDescent="0.25">
      <c r="A119" s="2"/>
      <c r="C119" s="9" t="s">
        <v>27</v>
      </c>
      <c r="D119" s="10"/>
      <c r="E119" s="10"/>
      <c r="F119" s="11">
        <v>1065</v>
      </c>
      <c r="G119" s="12"/>
      <c r="H119" s="12"/>
      <c r="I119" s="12"/>
      <c r="J119" s="119">
        <f>AVERAGE(F119:I119)</f>
        <v>1065</v>
      </c>
      <c r="K119" s="120"/>
      <c r="M119" s="8">
        <v>2</v>
      </c>
      <c r="N119" s="117">
        <v>9.4</v>
      </c>
      <c r="O119" s="118"/>
      <c r="P119" s="2"/>
    </row>
    <row r="120" spans="1:16" x14ac:dyDescent="0.25">
      <c r="A120" s="2"/>
      <c r="C120" s="9" t="s">
        <v>28</v>
      </c>
      <c r="D120" s="10"/>
      <c r="E120" s="10"/>
      <c r="F120" s="11">
        <v>785</v>
      </c>
      <c r="G120" s="12"/>
      <c r="H120" s="12"/>
      <c r="I120" s="12"/>
      <c r="J120" s="119">
        <f t="shared" ref="J120:J125" si="2">AVERAGE(F120:I120)</f>
        <v>785</v>
      </c>
      <c r="K120" s="120"/>
      <c r="M120" s="8">
        <v>3</v>
      </c>
      <c r="N120" s="117">
        <v>8.5</v>
      </c>
      <c r="O120" s="118"/>
      <c r="P120" s="2"/>
    </row>
    <row r="121" spans="1:16" x14ac:dyDescent="0.25">
      <c r="A121" s="2"/>
      <c r="C121" s="9" t="s">
        <v>29</v>
      </c>
      <c r="D121" s="11">
        <v>60.8</v>
      </c>
      <c r="E121" s="11">
        <v>8.1</v>
      </c>
      <c r="F121" s="11">
        <v>1108</v>
      </c>
      <c r="G121" s="11">
        <v>1230</v>
      </c>
      <c r="H121" s="11">
        <v>1281</v>
      </c>
      <c r="I121" s="11">
        <v>1199</v>
      </c>
      <c r="J121" s="119">
        <f t="shared" si="2"/>
        <v>1204.5</v>
      </c>
      <c r="K121" s="120"/>
      <c r="M121" s="8">
        <v>4</v>
      </c>
      <c r="N121" s="117">
        <v>7.5</v>
      </c>
      <c r="O121" s="118"/>
      <c r="P121" s="2"/>
    </row>
    <row r="122" spans="1:16" x14ac:dyDescent="0.25">
      <c r="A122" s="2"/>
      <c r="C122" s="9" t="s">
        <v>31</v>
      </c>
      <c r="D122" s="11">
        <v>61.13</v>
      </c>
      <c r="E122" s="11">
        <v>9.1</v>
      </c>
      <c r="F122" s="11">
        <v>688</v>
      </c>
      <c r="G122" s="11">
        <v>677</v>
      </c>
      <c r="H122" s="11">
        <v>589</v>
      </c>
      <c r="I122" s="11">
        <v>574</v>
      </c>
      <c r="J122" s="119">
        <f t="shared" si="2"/>
        <v>632</v>
      </c>
      <c r="K122" s="120"/>
      <c r="M122" s="8">
        <v>5</v>
      </c>
      <c r="N122" s="117">
        <v>9.1999999999999993</v>
      </c>
      <c r="O122" s="118"/>
      <c r="P122" s="2"/>
    </row>
    <row r="123" spans="1:16" x14ac:dyDescent="0.25">
      <c r="A123" s="2"/>
      <c r="C123" s="9" t="s">
        <v>33</v>
      </c>
      <c r="D123" s="11"/>
      <c r="E123" s="11"/>
      <c r="F123" s="11">
        <v>427</v>
      </c>
      <c r="G123" s="63">
        <v>421</v>
      </c>
      <c r="H123" s="63">
        <v>445</v>
      </c>
      <c r="I123" s="63">
        <v>334</v>
      </c>
      <c r="J123" s="119">
        <f t="shared" si="2"/>
        <v>406.75</v>
      </c>
      <c r="K123" s="120"/>
      <c r="M123" s="13">
        <v>6</v>
      </c>
      <c r="N123" s="121">
        <v>8.6999999999999993</v>
      </c>
      <c r="O123" s="122"/>
      <c r="P123" s="2"/>
    </row>
    <row r="124" spans="1:16" ht="15.75" thickBot="1" x14ac:dyDescent="0.3">
      <c r="A124" s="2"/>
      <c r="C124" s="9" t="s">
        <v>35</v>
      </c>
      <c r="D124" s="11"/>
      <c r="E124" s="11"/>
      <c r="F124" s="11">
        <v>287</v>
      </c>
      <c r="G124" s="63">
        <v>255</v>
      </c>
      <c r="H124" s="63">
        <v>264</v>
      </c>
      <c r="I124" s="63">
        <v>213</v>
      </c>
      <c r="J124" s="119">
        <f t="shared" si="2"/>
        <v>254.75</v>
      </c>
      <c r="K124" s="120"/>
      <c r="N124" s="68" t="s">
        <v>36</v>
      </c>
      <c r="O124" s="69" t="s">
        <v>37</v>
      </c>
      <c r="P124" s="2"/>
    </row>
    <row r="125" spans="1:16" ht="15.75" thickBot="1" x14ac:dyDescent="0.3">
      <c r="A125" s="2"/>
      <c r="C125" s="14" t="s">
        <v>39</v>
      </c>
      <c r="D125" s="15">
        <v>59.66</v>
      </c>
      <c r="E125" s="15">
        <v>8.5</v>
      </c>
      <c r="F125" s="15">
        <v>280</v>
      </c>
      <c r="G125" s="15">
        <v>256</v>
      </c>
      <c r="H125" s="15">
        <v>271</v>
      </c>
      <c r="I125" s="15">
        <v>218</v>
      </c>
      <c r="J125" s="123">
        <f t="shared" si="2"/>
        <v>256.25</v>
      </c>
      <c r="K125" s="124"/>
      <c r="M125" s="67" t="s">
        <v>40</v>
      </c>
      <c r="N125" s="65">
        <v>3.15</v>
      </c>
      <c r="O125" s="66">
        <v>4.75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18</v>
      </c>
      <c r="D127" s="18" t="s">
        <v>19</v>
      </c>
      <c r="E127" s="18" t="s">
        <v>20</v>
      </c>
      <c r="F127" s="19" t="s">
        <v>41</v>
      </c>
      <c r="G127" s="20"/>
      <c r="H127" s="17" t="s">
        <v>18</v>
      </c>
      <c r="I127" s="111" t="s">
        <v>42</v>
      </c>
      <c r="J127" s="111"/>
      <c r="K127" s="113"/>
      <c r="M127" s="131" t="s">
        <v>43</v>
      </c>
      <c r="N127" s="132"/>
      <c r="O127" s="115"/>
      <c r="P127" s="2"/>
    </row>
    <row r="128" spans="1:16" x14ac:dyDescent="0.25">
      <c r="A128" s="2"/>
      <c r="C128" s="21" t="s">
        <v>44</v>
      </c>
      <c r="D128" s="11">
        <v>7.11</v>
      </c>
      <c r="E128" s="11">
        <v>10.3</v>
      </c>
      <c r="F128" s="22">
        <v>946</v>
      </c>
      <c r="G128" s="16"/>
      <c r="H128" s="23" t="s">
        <v>1</v>
      </c>
      <c r="I128" s="135">
        <v>6.45</v>
      </c>
      <c r="J128" s="135"/>
      <c r="K128" s="136"/>
      <c r="M128" s="24" t="s">
        <v>20</v>
      </c>
      <c r="N128" s="25" t="s">
        <v>45</v>
      </c>
      <c r="O128" s="26" t="s">
        <v>46</v>
      </c>
      <c r="P128" s="2"/>
    </row>
    <row r="129" spans="1:16" ht="15.75" thickBot="1" x14ac:dyDescent="0.3">
      <c r="A129" s="2"/>
      <c r="C129" s="21" t="s">
        <v>47</v>
      </c>
      <c r="D129" s="11">
        <v>64.319999999999993</v>
      </c>
      <c r="E129" s="11"/>
      <c r="F129" s="22">
        <v>291</v>
      </c>
      <c r="G129" s="16"/>
      <c r="H129" s="27" t="s">
        <v>2</v>
      </c>
      <c r="I129" s="137">
        <v>5.88</v>
      </c>
      <c r="J129" s="137"/>
      <c r="K129" s="138"/>
      <c r="M129" s="65">
        <v>6.9</v>
      </c>
      <c r="N129" s="28">
        <v>132</v>
      </c>
      <c r="O129" s="66">
        <v>0.04</v>
      </c>
      <c r="P129" s="2"/>
    </row>
    <row r="130" spans="1:16" ht="15" customHeight="1" thickBot="1" x14ac:dyDescent="0.3">
      <c r="A130" s="2"/>
      <c r="C130" s="21" t="s">
        <v>48</v>
      </c>
      <c r="D130" s="11">
        <v>65.709999999999994</v>
      </c>
      <c r="E130" s="11"/>
      <c r="F130" s="22">
        <v>288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49</v>
      </c>
      <c r="D131" s="11"/>
      <c r="E131" s="11"/>
      <c r="F131" s="22"/>
      <c r="G131" s="16"/>
      <c r="H131" s="109" t="s">
        <v>50</v>
      </c>
      <c r="I131" s="111"/>
      <c r="J131" s="111"/>
      <c r="K131" s="113"/>
      <c r="M131" s="6" t="s">
        <v>51</v>
      </c>
      <c r="N131" s="29" t="s">
        <v>20</v>
      </c>
      <c r="O131" s="30" t="s">
        <v>52</v>
      </c>
      <c r="P131" s="2"/>
    </row>
    <row r="132" spans="1:16" x14ac:dyDescent="0.25">
      <c r="A132" s="2"/>
      <c r="C132" s="21" t="s">
        <v>53</v>
      </c>
      <c r="D132" s="11">
        <v>60.95</v>
      </c>
      <c r="E132" s="11"/>
      <c r="F132" s="22">
        <v>285</v>
      </c>
      <c r="G132" s="16"/>
      <c r="H132" s="31" t="s">
        <v>54</v>
      </c>
      <c r="I132" s="7" t="s">
        <v>55</v>
      </c>
      <c r="J132" s="7" t="s">
        <v>56</v>
      </c>
      <c r="K132" s="32" t="s">
        <v>57</v>
      </c>
      <c r="M132" s="8">
        <v>1</v>
      </c>
      <c r="N132" s="33">
        <v>5.8</v>
      </c>
      <c r="O132" s="34">
        <v>100</v>
      </c>
      <c r="P132" s="2"/>
    </row>
    <row r="133" spans="1:16" ht="15.75" thickBot="1" x14ac:dyDescent="0.3">
      <c r="A133" s="2"/>
      <c r="C133" s="21" t="s">
        <v>58</v>
      </c>
      <c r="D133" s="11">
        <v>74.11</v>
      </c>
      <c r="E133" s="11"/>
      <c r="F133" s="22">
        <v>1624</v>
      </c>
      <c r="G133" s="16"/>
      <c r="H133" s="125"/>
      <c r="I133" s="127"/>
      <c r="J133" s="127"/>
      <c r="K133" s="129" t="e">
        <f>((I133-J133)/I133)</f>
        <v>#DIV/0!</v>
      </c>
      <c r="M133" s="13">
        <v>2</v>
      </c>
      <c r="N133" s="35">
        <v>5.7</v>
      </c>
      <c r="O133" s="36">
        <v>100</v>
      </c>
      <c r="P133" s="2"/>
    </row>
    <row r="134" spans="1:16" ht="15.75" thickBot="1" x14ac:dyDescent="0.3">
      <c r="A134" s="2"/>
      <c r="C134" s="21" t="s">
        <v>59</v>
      </c>
      <c r="D134" s="11">
        <v>74.14</v>
      </c>
      <c r="E134" s="11">
        <v>6.7</v>
      </c>
      <c r="F134" s="22">
        <v>585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60</v>
      </c>
      <c r="D135" s="11"/>
      <c r="E135" s="11"/>
      <c r="F135" s="22">
        <v>563</v>
      </c>
      <c r="G135" s="16"/>
      <c r="H135" s="125">
        <v>6</v>
      </c>
      <c r="I135" s="127">
        <v>423</v>
      </c>
      <c r="J135" s="127">
        <v>214</v>
      </c>
      <c r="K135" s="129">
        <f>((I135-J135)/I135)</f>
        <v>0.49408983451536642</v>
      </c>
      <c r="M135" s="131" t="s">
        <v>61</v>
      </c>
      <c r="N135" s="132"/>
      <c r="O135" s="115"/>
      <c r="P135" s="2"/>
    </row>
    <row r="136" spans="1:16" ht="15.75" thickBot="1" x14ac:dyDescent="0.3">
      <c r="A136" s="2"/>
      <c r="C136" s="21" t="s">
        <v>62</v>
      </c>
      <c r="D136" s="11">
        <v>75.81</v>
      </c>
      <c r="E136" s="11">
        <v>6.4</v>
      </c>
      <c r="F136" s="22">
        <v>996</v>
      </c>
      <c r="G136" s="16"/>
      <c r="H136" s="126"/>
      <c r="I136" s="128"/>
      <c r="J136" s="128"/>
      <c r="K136" s="130"/>
      <c r="M136" s="133" t="s">
        <v>63</v>
      </c>
      <c r="N136" s="134"/>
      <c r="O136" s="37">
        <f>(J121-J122)/J121</f>
        <v>0.47530095475300954</v>
      </c>
      <c r="P136" s="2"/>
    </row>
    <row r="137" spans="1:16" ht="15.75" thickBot="1" x14ac:dyDescent="0.3">
      <c r="A137" s="2"/>
      <c r="C137" s="38" t="s">
        <v>64</v>
      </c>
      <c r="D137" s="15"/>
      <c r="E137" s="15"/>
      <c r="F137" s="39">
        <v>981</v>
      </c>
      <c r="G137" s="16"/>
      <c r="M137" s="133" t="s">
        <v>65</v>
      </c>
      <c r="N137" s="134"/>
      <c r="O137" s="37">
        <f>(J122-J123)/J122</f>
        <v>0.35640822784810128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31" t="s">
        <v>66</v>
      </c>
      <c r="I138" s="132"/>
      <c r="J138" s="132"/>
      <c r="K138" s="115"/>
      <c r="M138" s="133" t="s">
        <v>67</v>
      </c>
      <c r="N138" s="134"/>
      <c r="O138" s="37">
        <f>(J123-J124)/J123</f>
        <v>0.37369391518131528</v>
      </c>
      <c r="P138" s="2"/>
    </row>
    <row r="139" spans="1:16" ht="15.75" customHeight="1" x14ac:dyDescent="0.25">
      <c r="A139" s="2"/>
      <c r="B139" s="41"/>
      <c r="C139" s="42" t="s">
        <v>18</v>
      </c>
      <c r="D139" s="43" t="s">
        <v>19</v>
      </c>
      <c r="E139" s="43" t="s">
        <v>14</v>
      </c>
      <c r="F139" s="19" t="s">
        <v>13</v>
      </c>
      <c r="G139" s="44" t="s">
        <v>20</v>
      </c>
      <c r="H139" s="24" t="s">
        <v>209</v>
      </c>
      <c r="I139" s="25" t="s">
        <v>68</v>
      </c>
      <c r="J139" s="25" t="s">
        <v>69</v>
      </c>
      <c r="K139" s="26" t="s">
        <v>70</v>
      </c>
      <c r="M139" s="133" t="s">
        <v>71</v>
      </c>
      <c r="N139" s="134"/>
      <c r="O139" s="37">
        <f>(J124-J125)/J124</f>
        <v>-5.8881256133464181E-3</v>
      </c>
      <c r="P139" s="2"/>
    </row>
    <row r="140" spans="1:16" x14ac:dyDescent="0.25">
      <c r="A140" s="2"/>
      <c r="B140" s="41"/>
      <c r="C140" s="45" t="s">
        <v>72</v>
      </c>
      <c r="D140" s="33">
        <v>91.55</v>
      </c>
      <c r="E140" s="33"/>
      <c r="F140" s="34"/>
      <c r="G140" s="46"/>
      <c r="H140" s="47" t="s">
        <v>1</v>
      </c>
      <c r="I140" s="33">
        <v>698</v>
      </c>
      <c r="J140" s="33">
        <v>620</v>
      </c>
      <c r="K140" s="34">
        <f>I140-J140</f>
        <v>78</v>
      </c>
      <c r="M140" s="142" t="s">
        <v>73</v>
      </c>
      <c r="N140" s="143"/>
      <c r="O140" s="70">
        <f>(J122-J125)/J122</f>
        <v>0.59454113924050633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72.650000000000006</v>
      </c>
      <c r="E141" s="33">
        <v>68.66</v>
      </c>
      <c r="F141" s="34">
        <v>94.51</v>
      </c>
      <c r="G141" s="48">
        <v>5.4</v>
      </c>
      <c r="H141" s="65" t="s">
        <v>2</v>
      </c>
      <c r="I141" s="35">
        <v>296</v>
      </c>
      <c r="J141" s="35">
        <v>248</v>
      </c>
      <c r="K141" s="34">
        <f>I141-J141</f>
        <v>48</v>
      </c>
      <c r="L141" s="49"/>
      <c r="M141" s="147" t="s">
        <v>75</v>
      </c>
      <c r="N141" s="148"/>
      <c r="O141" s="71">
        <f>(J121-J125)/J121</f>
        <v>0.78725612287256119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78.45</v>
      </c>
      <c r="E142" s="33">
        <v>65.59</v>
      </c>
      <c r="F142" s="34">
        <v>83.61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76.150000000000006</v>
      </c>
      <c r="E143" s="33">
        <v>56.22</v>
      </c>
      <c r="F143" s="34">
        <v>73.84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53.75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91.37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90"/>
      <c r="C152" s="139" t="s">
        <v>224</v>
      </c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1"/>
      <c r="P152" s="2"/>
    </row>
    <row r="153" spans="1:16" ht="15" customHeight="1" x14ac:dyDescent="0.25">
      <c r="A153" s="2"/>
      <c r="C153" s="139" t="s">
        <v>225</v>
      </c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1"/>
      <c r="P153" s="2"/>
    </row>
    <row r="154" spans="1:16" ht="15" customHeight="1" x14ac:dyDescent="0.25">
      <c r="A154" s="2"/>
      <c r="C154" s="139" t="s">
        <v>226</v>
      </c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1"/>
      <c r="P154" s="2"/>
    </row>
    <row r="155" spans="1:16" ht="15" customHeight="1" x14ac:dyDescent="0.25">
      <c r="A155" s="2"/>
      <c r="C155" s="139" t="s">
        <v>227</v>
      </c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1"/>
      <c r="P155" s="2"/>
    </row>
    <row r="156" spans="1:16" ht="15" customHeight="1" x14ac:dyDescent="0.25">
      <c r="A156" s="2"/>
      <c r="C156" s="139" t="s">
        <v>228</v>
      </c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1"/>
      <c r="P156" s="2"/>
    </row>
    <row r="157" spans="1:16" ht="15" customHeight="1" x14ac:dyDescent="0.25">
      <c r="A157" s="2"/>
      <c r="C157" s="139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1"/>
      <c r="P157" s="2"/>
    </row>
    <row r="158" spans="1:16" ht="15" customHeight="1" x14ac:dyDescent="0.25">
      <c r="A158" s="2"/>
      <c r="C158" s="139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1"/>
      <c r="P158" s="2"/>
    </row>
    <row r="159" spans="1:16" x14ac:dyDescent="0.25">
      <c r="A159" s="2"/>
      <c r="C159" s="139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1"/>
      <c r="P159" s="2"/>
    </row>
    <row r="160" spans="1:16" x14ac:dyDescent="0.25">
      <c r="A160" s="2"/>
      <c r="C160" s="139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1"/>
      <c r="P160" s="2"/>
    </row>
    <row r="161" spans="1:16" x14ac:dyDescent="0.25">
      <c r="A161" s="2"/>
      <c r="C161" s="139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1"/>
      <c r="P161" s="2"/>
    </row>
    <row r="162" spans="1:16" x14ac:dyDescent="0.25">
      <c r="A162" s="2"/>
      <c r="C162" s="139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1"/>
      <c r="P162" s="2"/>
    </row>
    <row r="163" spans="1:16" x14ac:dyDescent="0.25">
      <c r="A163" s="2"/>
      <c r="C163" s="139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1"/>
      <c r="P163" s="2"/>
    </row>
    <row r="164" spans="1:16" x14ac:dyDescent="0.25">
      <c r="A164" s="2"/>
      <c r="C164" s="139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1"/>
      <c r="P164" s="2"/>
    </row>
    <row r="165" spans="1:16" x14ac:dyDescent="0.25">
      <c r="A165" s="2"/>
      <c r="C165" s="144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19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01400-5561-41A6-9A69-860DD3CFFDE6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229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9" t="s">
        <v>18</v>
      </c>
      <c r="D5" s="111" t="s">
        <v>19</v>
      </c>
      <c r="E5" s="111" t="s">
        <v>20</v>
      </c>
      <c r="F5" s="111" t="s">
        <v>21</v>
      </c>
      <c r="G5" s="111"/>
      <c r="H5" s="111"/>
      <c r="I5" s="111"/>
      <c r="J5" s="111"/>
      <c r="K5" s="113"/>
      <c r="M5" s="6" t="s">
        <v>22</v>
      </c>
      <c r="N5" s="114" t="s">
        <v>20</v>
      </c>
      <c r="O5" s="115"/>
      <c r="P5" s="2"/>
    </row>
    <row r="6" spans="1:19" x14ac:dyDescent="0.25">
      <c r="A6" s="2"/>
      <c r="C6" s="110"/>
      <c r="D6" s="112"/>
      <c r="E6" s="112"/>
      <c r="F6" s="7" t="s">
        <v>23</v>
      </c>
      <c r="G6" s="7" t="s">
        <v>24</v>
      </c>
      <c r="H6" s="7" t="s">
        <v>25</v>
      </c>
      <c r="I6" s="7" t="s">
        <v>26</v>
      </c>
      <c r="J6" s="112" t="s">
        <v>6</v>
      </c>
      <c r="K6" s="116"/>
      <c r="M6" s="8">
        <v>1</v>
      </c>
      <c r="N6" s="117"/>
      <c r="O6" s="118"/>
      <c r="P6" s="2"/>
      <c r="R6" s="56" t="s">
        <v>0</v>
      </c>
      <c r="S6" s="56">
        <f>AVERAGE(J9,J66,J121)</f>
        <v>1146.0833333333333</v>
      </c>
    </row>
    <row r="7" spans="1:19" x14ac:dyDescent="0.25">
      <c r="A7" s="2"/>
      <c r="C7" s="9" t="s">
        <v>27</v>
      </c>
      <c r="D7" s="10"/>
      <c r="E7" s="10"/>
      <c r="F7" s="11">
        <v>1044</v>
      </c>
      <c r="G7" s="12"/>
      <c r="H7" s="12"/>
      <c r="I7" s="12"/>
      <c r="J7" s="119">
        <f>AVERAGE(F7:I7)</f>
        <v>1044</v>
      </c>
      <c r="K7" s="120"/>
      <c r="M7" s="8">
        <v>2</v>
      </c>
      <c r="N7" s="117">
        <v>9.1999999999999993</v>
      </c>
      <c r="O7" s="118"/>
      <c r="P7" s="2"/>
      <c r="R7" s="56" t="s">
        <v>1</v>
      </c>
      <c r="S7" s="72">
        <f>AVERAGE(J10,J67,J122)</f>
        <v>569.41666666666663</v>
      </c>
    </row>
    <row r="8" spans="1:19" x14ac:dyDescent="0.25">
      <c r="A8" s="2"/>
      <c r="C8" s="9" t="s">
        <v>28</v>
      </c>
      <c r="D8" s="10"/>
      <c r="E8" s="10"/>
      <c r="F8" s="11">
        <v>621</v>
      </c>
      <c r="G8" s="12"/>
      <c r="H8" s="12"/>
      <c r="I8" s="12"/>
      <c r="J8" s="119">
        <f t="shared" ref="J8:J13" si="0">AVERAGE(F8:I8)</f>
        <v>621</v>
      </c>
      <c r="K8" s="120"/>
      <c r="M8" s="8">
        <v>3</v>
      </c>
      <c r="N8" s="117">
        <v>8.1999999999999993</v>
      </c>
      <c r="O8" s="118"/>
      <c r="P8" s="2"/>
      <c r="R8" s="56" t="s">
        <v>2</v>
      </c>
      <c r="S8" s="73">
        <f>AVERAGE(J13,J70,J125)</f>
        <v>220.58333333333334</v>
      </c>
    </row>
    <row r="9" spans="1:19" x14ac:dyDescent="0.25">
      <c r="A9" s="2"/>
      <c r="C9" s="9" t="s">
        <v>29</v>
      </c>
      <c r="D9" s="11">
        <v>59.71</v>
      </c>
      <c r="E9" s="11">
        <v>7.2</v>
      </c>
      <c r="F9" s="11">
        <v>1099</v>
      </c>
      <c r="G9" s="11">
        <v>1115</v>
      </c>
      <c r="H9" s="11">
        <v>1065</v>
      </c>
      <c r="I9" s="11">
        <v>988</v>
      </c>
      <c r="J9" s="119">
        <f t="shared" si="0"/>
        <v>1066.75</v>
      </c>
      <c r="K9" s="120"/>
      <c r="M9" s="8">
        <v>4</v>
      </c>
      <c r="N9" s="117">
        <v>7.5</v>
      </c>
      <c r="O9" s="118"/>
      <c r="P9" s="2"/>
      <c r="R9" s="74" t="s">
        <v>552</v>
      </c>
      <c r="S9" s="76">
        <f>S6-S7</f>
        <v>576.66666666666663</v>
      </c>
    </row>
    <row r="10" spans="1:19" x14ac:dyDescent="0.25">
      <c r="A10" s="2"/>
      <c r="C10" s="9" t="s">
        <v>31</v>
      </c>
      <c r="D10" s="11">
        <v>56.81</v>
      </c>
      <c r="E10" s="11">
        <v>8.4</v>
      </c>
      <c r="F10" s="11">
        <v>666</v>
      </c>
      <c r="G10" s="11">
        <v>661</v>
      </c>
      <c r="H10" s="11">
        <v>602</v>
      </c>
      <c r="I10" s="11">
        <v>618</v>
      </c>
      <c r="J10" s="119">
        <f t="shared" si="0"/>
        <v>636.75</v>
      </c>
      <c r="K10" s="120"/>
      <c r="M10" s="8">
        <v>5</v>
      </c>
      <c r="N10" s="117">
        <v>9.3000000000000007</v>
      </c>
      <c r="O10" s="118"/>
      <c r="P10" s="2"/>
      <c r="R10" s="74" t="s">
        <v>32</v>
      </c>
      <c r="S10" s="76">
        <f>S7-S8</f>
        <v>348.83333333333326</v>
      </c>
    </row>
    <row r="11" spans="1:19" x14ac:dyDescent="0.25">
      <c r="A11" s="2"/>
      <c r="C11" s="9" t="s">
        <v>33</v>
      </c>
      <c r="D11" s="11"/>
      <c r="E11" s="11"/>
      <c r="F11" s="11">
        <v>409</v>
      </c>
      <c r="G11" s="63">
        <v>412</v>
      </c>
      <c r="H11" s="63">
        <v>391</v>
      </c>
      <c r="I11" s="63">
        <v>378</v>
      </c>
      <c r="J11" s="119">
        <f t="shared" si="0"/>
        <v>397.5</v>
      </c>
      <c r="K11" s="120"/>
      <c r="M11" s="13">
        <v>6</v>
      </c>
      <c r="N11" s="121">
        <v>8.5</v>
      </c>
      <c r="O11" s="122"/>
      <c r="P11" s="2"/>
      <c r="R11" s="74" t="s">
        <v>30</v>
      </c>
      <c r="S11" s="75">
        <f>S6-S8</f>
        <v>925.49999999999989</v>
      </c>
    </row>
    <row r="12" spans="1:19" ht="15.75" thickBot="1" x14ac:dyDescent="0.3">
      <c r="A12" s="2"/>
      <c r="C12" s="9" t="s">
        <v>35</v>
      </c>
      <c r="D12" s="11"/>
      <c r="E12" s="11"/>
      <c r="F12" s="11">
        <v>211</v>
      </c>
      <c r="G12" s="63">
        <v>227</v>
      </c>
      <c r="H12" s="63">
        <v>190</v>
      </c>
      <c r="I12" s="63">
        <v>155</v>
      </c>
      <c r="J12" s="119">
        <f t="shared" si="0"/>
        <v>195.75</v>
      </c>
      <c r="K12" s="120"/>
      <c r="N12" s="68" t="s">
        <v>36</v>
      </c>
      <c r="O12" s="69" t="s">
        <v>37</v>
      </c>
      <c r="P12" s="2"/>
      <c r="R12" s="77" t="s">
        <v>553</v>
      </c>
      <c r="S12" s="94">
        <f>S9/S6</f>
        <v>0.50316294626626923</v>
      </c>
    </row>
    <row r="13" spans="1:19" ht="15.75" thickBot="1" x14ac:dyDescent="0.3">
      <c r="A13" s="2"/>
      <c r="C13" s="14" t="s">
        <v>39</v>
      </c>
      <c r="D13" s="15">
        <v>56.4</v>
      </c>
      <c r="E13" s="15">
        <v>8.1</v>
      </c>
      <c r="F13" s="15">
        <v>221</v>
      </c>
      <c r="G13" s="15">
        <v>216</v>
      </c>
      <c r="H13" s="15">
        <v>200</v>
      </c>
      <c r="I13" s="15">
        <v>163</v>
      </c>
      <c r="J13" s="123">
        <f t="shared" si="0"/>
        <v>200</v>
      </c>
      <c r="K13" s="124"/>
      <c r="M13" s="67" t="s">
        <v>40</v>
      </c>
      <c r="N13" s="65">
        <v>3.39</v>
      </c>
      <c r="O13" s="66"/>
      <c r="P13" s="2"/>
      <c r="R13" s="77" t="s">
        <v>38</v>
      </c>
      <c r="S13" s="78">
        <f>S10/S7</f>
        <v>0.61261524952436697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34</v>
      </c>
      <c r="S14" s="94">
        <f>S11/S6</f>
        <v>0.80753290191230997</v>
      </c>
    </row>
    <row r="15" spans="1:19" ht="15" customHeight="1" x14ac:dyDescent="0.25">
      <c r="A15" s="2"/>
      <c r="C15" s="17" t="s">
        <v>18</v>
      </c>
      <c r="D15" s="18" t="s">
        <v>19</v>
      </c>
      <c r="E15" s="18" t="s">
        <v>20</v>
      </c>
      <c r="F15" s="19" t="s">
        <v>41</v>
      </c>
      <c r="G15" s="20"/>
      <c r="H15" s="17" t="s">
        <v>18</v>
      </c>
      <c r="I15" s="111" t="s">
        <v>42</v>
      </c>
      <c r="J15" s="111"/>
      <c r="K15" s="113"/>
      <c r="M15" s="131" t="s">
        <v>43</v>
      </c>
      <c r="N15" s="132"/>
      <c r="O15" s="115"/>
      <c r="P15" s="2"/>
    </row>
    <row r="16" spans="1:19" x14ac:dyDescent="0.25">
      <c r="A16" s="2"/>
      <c r="C16" s="21" t="s">
        <v>44</v>
      </c>
      <c r="D16" s="11">
        <v>15.77</v>
      </c>
      <c r="E16" s="11">
        <v>9.6</v>
      </c>
      <c r="F16" s="22">
        <v>1381</v>
      </c>
      <c r="G16" s="16"/>
      <c r="H16" s="23" t="s">
        <v>1</v>
      </c>
      <c r="I16" s="135">
        <v>5.6</v>
      </c>
      <c r="J16" s="135"/>
      <c r="K16" s="136"/>
      <c r="M16" s="24" t="s">
        <v>20</v>
      </c>
      <c r="N16" s="25" t="s">
        <v>45</v>
      </c>
      <c r="O16" s="26" t="s">
        <v>46</v>
      </c>
      <c r="P16" s="2"/>
    </row>
    <row r="17" spans="1:16" ht="15.75" thickBot="1" x14ac:dyDescent="0.3">
      <c r="A17" s="2"/>
      <c r="C17" s="21" t="s">
        <v>47</v>
      </c>
      <c r="D17" s="11">
        <v>60.11</v>
      </c>
      <c r="E17" s="11"/>
      <c r="F17" s="22">
        <v>233</v>
      </c>
      <c r="G17" s="16"/>
      <c r="H17" s="27" t="s">
        <v>2</v>
      </c>
      <c r="I17" s="137">
        <v>4.93</v>
      </c>
      <c r="J17" s="137"/>
      <c r="K17" s="138"/>
      <c r="M17" s="65">
        <v>6.9</v>
      </c>
      <c r="N17" s="28">
        <v>155</v>
      </c>
      <c r="O17" s="66">
        <v>0.03</v>
      </c>
      <c r="P17" s="2"/>
    </row>
    <row r="18" spans="1:16" ht="15.75" thickBot="1" x14ac:dyDescent="0.3">
      <c r="A18" s="2"/>
      <c r="C18" s="21" t="s">
        <v>48</v>
      </c>
      <c r="D18" s="11">
        <v>63.09</v>
      </c>
      <c r="E18" s="11"/>
      <c r="F18" s="22">
        <v>220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49</v>
      </c>
      <c r="D19" s="11"/>
      <c r="E19" s="11"/>
      <c r="F19" s="22"/>
      <c r="G19" s="16"/>
      <c r="H19" s="109" t="s">
        <v>50</v>
      </c>
      <c r="I19" s="111"/>
      <c r="J19" s="111"/>
      <c r="K19" s="113"/>
      <c r="M19" s="6" t="s">
        <v>51</v>
      </c>
      <c r="N19" s="29" t="s">
        <v>20</v>
      </c>
      <c r="O19" s="30" t="s">
        <v>52</v>
      </c>
      <c r="P19" s="2"/>
    </row>
    <row r="20" spans="1:16" x14ac:dyDescent="0.25">
      <c r="A20" s="2"/>
      <c r="C20" s="21" t="s">
        <v>53</v>
      </c>
      <c r="D20" s="11">
        <v>64.66</v>
      </c>
      <c r="E20" s="11"/>
      <c r="F20" s="22">
        <v>235</v>
      </c>
      <c r="G20" s="16"/>
      <c r="H20" s="31" t="s">
        <v>54</v>
      </c>
      <c r="I20" s="7" t="s">
        <v>55</v>
      </c>
      <c r="J20" s="7" t="s">
        <v>56</v>
      </c>
      <c r="K20" s="32" t="s">
        <v>57</v>
      </c>
      <c r="M20" s="8">
        <v>1</v>
      </c>
      <c r="N20" s="33">
        <v>5.7</v>
      </c>
      <c r="O20" s="34">
        <v>100</v>
      </c>
      <c r="P20" s="2"/>
    </row>
    <row r="21" spans="1:16" x14ac:dyDescent="0.25">
      <c r="A21" s="2"/>
      <c r="C21" s="21" t="s">
        <v>58</v>
      </c>
      <c r="D21" s="11">
        <v>75.59</v>
      </c>
      <c r="E21" s="11"/>
      <c r="F21" s="22">
        <v>1774</v>
      </c>
      <c r="G21" s="16"/>
      <c r="H21" s="125">
        <v>7</v>
      </c>
      <c r="I21" s="127">
        <v>377</v>
      </c>
      <c r="J21" s="127">
        <v>131</v>
      </c>
      <c r="K21" s="129">
        <f>((I21-J21)/I21)</f>
        <v>0.65251989389920428</v>
      </c>
      <c r="M21" s="13">
        <v>2</v>
      </c>
      <c r="N21" s="35">
        <v>5.5</v>
      </c>
      <c r="O21" s="36">
        <v>100</v>
      </c>
      <c r="P21" s="2"/>
    </row>
    <row r="22" spans="1:16" ht="15.75" customHeight="1" thickBot="1" x14ac:dyDescent="0.3">
      <c r="A22" s="2"/>
      <c r="C22" s="21" t="s">
        <v>59</v>
      </c>
      <c r="D22" s="11">
        <v>76.13</v>
      </c>
      <c r="E22" s="11">
        <v>7.4</v>
      </c>
      <c r="F22" s="22">
        <v>639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60</v>
      </c>
      <c r="D23" s="11"/>
      <c r="E23" s="11"/>
      <c r="F23" s="22">
        <v>625</v>
      </c>
      <c r="G23" s="16"/>
      <c r="H23" s="125">
        <v>10</v>
      </c>
      <c r="I23" s="127">
        <v>626</v>
      </c>
      <c r="J23" s="127">
        <v>188</v>
      </c>
      <c r="K23" s="129">
        <f>((I23-J23)/I23)</f>
        <v>0.69968051118210861</v>
      </c>
      <c r="M23" s="131" t="s">
        <v>61</v>
      </c>
      <c r="N23" s="132"/>
      <c r="O23" s="115"/>
      <c r="P23" s="2"/>
    </row>
    <row r="24" spans="1:16" ht="15.75" thickBot="1" x14ac:dyDescent="0.3">
      <c r="A24" s="2"/>
      <c r="C24" s="21" t="s">
        <v>62</v>
      </c>
      <c r="D24" s="11">
        <v>77.88</v>
      </c>
      <c r="E24" s="11">
        <v>7</v>
      </c>
      <c r="F24" s="22">
        <v>1179</v>
      </c>
      <c r="G24" s="16"/>
      <c r="H24" s="126"/>
      <c r="I24" s="128"/>
      <c r="J24" s="128"/>
      <c r="K24" s="130"/>
      <c r="M24" s="133" t="s">
        <v>63</v>
      </c>
      <c r="N24" s="134"/>
      <c r="O24" s="37">
        <f>(J9-J10)/J9</f>
        <v>0.40309350831966251</v>
      </c>
      <c r="P24" s="2"/>
    </row>
    <row r="25" spans="1:16" ht="15.75" thickBot="1" x14ac:dyDescent="0.3">
      <c r="A25" s="2"/>
      <c r="C25" s="38" t="s">
        <v>64</v>
      </c>
      <c r="D25" s="15"/>
      <c r="E25" s="15"/>
      <c r="F25" s="39">
        <v>1161</v>
      </c>
      <c r="G25" s="16"/>
      <c r="M25" s="133" t="s">
        <v>65</v>
      </c>
      <c r="N25" s="134"/>
      <c r="O25" s="37">
        <f>(J10-J11)/J10</f>
        <v>0.37573616018845701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31" t="s">
        <v>66</v>
      </c>
      <c r="I26" s="132"/>
      <c r="J26" s="132"/>
      <c r="K26" s="115"/>
      <c r="M26" s="133" t="s">
        <v>67</v>
      </c>
      <c r="N26" s="134"/>
      <c r="O26" s="37">
        <f>(J11-J12)/J11</f>
        <v>0.50754716981132075</v>
      </c>
      <c r="P26" s="2"/>
    </row>
    <row r="27" spans="1:16" ht="15.75" customHeight="1" x14ac:dyDescent="0.25">
      <c r="A27" s="2"/>
      <c r="B27" s="41"/>
      <c r="C27" s="42" t="s">
        <v>18</v>
      </c>
      <c r="D27" s="43" t="s">
        <v>19</v>
      </c>
      <c r="E27" s="43" t="s">
        <v>14</v>
      </c>
      <c r="F27" s="19" t="s">
        <v>13</v>
      </c>
      <c r="G27" s="44" t="s">
        <v>20</v>
      </c>
      <c r="H27" s="24" t="s">
        <v>18</v>
      </c>
      <c r="I27" s="25" t="s">
        <v>68</v>
      </c>
      <c r="J27" s="25" t="s">
        <v>69</v>
      </c>
      <c r="K27" s="26" t="s">
        <v>70</v>
      </c>
      <c r="M27" s="133" t="s">
        <v>71</v>
      </c>
      <c r="N27" s="134"/>
      <c r="O27" s="37">
        <f>(J12-J13)/J12</f>
        <v>-2.1711366538952746E-2</v>
      </c>
      <c r="P27" s="2"/>
    </row>
    <row r="28" spans="1:16" ht="15" customHeight="1" x14ac:dyDescent="0.25">
      <c r="A28" s="2"/>
      <c r="B28" s="41"/>
      <c r="C28" s="45" t="s">
        <v>72</v>
      </c>
      <c r="D28" s="33">
        <v>90.92</v>
      </c>
      <c r="E28" s="33"/>
      <c r="F28" s="34"/>
      <c r="G28" s="46"/>
      <c r="H28" s="47" t="s">
        <v>104</v>
      </c>
      <c r="I28" s="33">
        <v>877</v>
      </c>
      <c r="J28" s="33">
        <v>801</v>
      </c>
      <c r="K28" s="34">
        <f>I28-J28</f>
        <v>76</v>
      </c>
      <c r="M28" s="142" t="s">
        <v>73</v>
      </c>
      <c r="N28" s="143"/>
      <c r="O28" s="70">
        <f>(J10-J13)/J10</f>
        <v>0.68590498625834317</v>
      </c>
      <c r="P28" s="2"/>
    </row>
    <row r="29" spans="1:16" ht="15.75" thickBot="1" x14ac:dyDescent="0.3">
      <c r="A29" s="2"/>
      <c r="B29" s="41"/>
      <c r="C29" s="45" t="s">
        <v>74</v>
      </c>
      <c r="D29" s="33">
        <v>73.05</v>
      </c>
      <c r="E29" s="33">
        <v>68.010000000000005</v>
      </c>
      <c r="F29" s="34">
        <v>93.11</v>
      </c>
      <c r="G29" s="48">
        <v>6.2</v>
      </c>
      <c r="H29" s="65" t="s">
        <v>2</v>
      </c>
      <c r="I29" s="35">
        <v>249</v>
      </c>
      <c r="J29" s="35">
        <v>231</v>
      </c>
      <c r="K29" s="36">
        <f>I29-J29</f>
        <v>18</v>
      </c>
      <c r="L29" s="49"/>
      <c r="M29" s="147" t="s">
        <v>75</v>
      </c>
      <c r="N29" s="148"/>
      <c r="O29" s="71">
        <f>(J9-J13)/J9</f>
        <v>0.81251464729318024</v>
      </c>
      <c r="P29" s="2"/>
    </row>
    <row r="30" spans="1:16" ht="15" customHeight="1" x14ac:dyDescent="0.25">
      <c r="A30" s="2"/>
      <c r="B30" s="41"/>
      <c r="C30" s="45" t="s">
        <v>76</v>
      </c>
      <c r="D30" s="33">
        <v>80.05</v>
      </c>
      <c r="E30" s="33">
        <v>66.36</v>
      </c>
      <c r="F30" s="34">
        <v>82.91</v>
      </c>
      <c r="P30" s="2"/>
    </row>
    <row r="31" spans="1:16" ht="15" customHeight="1" x14ac:dyDescent="0.25">
      <c r="A31" s="2"/>
      <c r="B31" s="41"/>
      <c r="C31" s="45" t="s">
        <v>77</v>
      </c>
      <c r="D31" s="33">
        <v>76.150000000000006</v>
      </c>
      <c r="E31" s="33">
        <v>55.61</v>
      </c>
      <c r="F31" s="34">
        <v>73.03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55.44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91.07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90"/>
      <c r="C40" s="139" t="s">
        <v>230</v>
      </c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1"/>
      <c r="P40" s="2"/>
    </row>
    <row r="41" spans="1:16" x14ac:dyDescent="0.25">
      <c r="A41" s="2"/>
      <c r="C41" s="139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1"/>
      <c r="P41" s="2"/>
    </row>
    <row r="42" spans="1:16" x14ac:dyDescent="0.25">
      <c r="A42" s="2"/>
      <c r="C42" s="139" t="s">
        <v>231</v>
      </c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1"/>
      <c r="P42" s="2"/>
    </row>
    <row r="43" spans="1:16" x14ac:dyDescent="0.25">
      <c r="A43" s="2"/>
      <c r="C43" s="139" t="s">
        <v>232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1"/>
      <c r="P43" s="2"/>
    </row>
    <row r="44" spans="1:16" x14ac:dyDescent="0.25">
      <c r="A44" s="2"/>
      <c r="C44" s="139"/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1"/>
      <c r="P44" s="2"/>
    </row>
    <row r="45" spans="1:16" x14ac:dyDescent="0.25">
      <c r="A45" s="2"/>
      <c r="C45" s="139" t="s">
        <v>233</v>
      </c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1"/>
      <c r="P45" s="2"/>
    </row>
    <row r="46" spans="1:16" x14ac:dyDescent="0.25">
      <c r="A46" s="2"/>
      <c r="C46" s="139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1"/>
      <c r="P46" s="2"/>
    </row>
    <row r="47" spans="1:16" x14ac:dyDescent="0.25">
      <c r="A47" s="2"/>
      <c r="C47" s="139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1"/>
      <c r="P47" s="2"/>
    </row>
    <row r="48" spans="1:16" x14ac:dyDescent="0.25">
      <c r="A48" s="2"/>
      <c r="C48" s="139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1"/>
      <c r="P48" s="2"/>
    </row>
    <row r="49" spans="1:16" x14ac:dyDescent="0.25">
      <c r="A49" s="2"/>
      <c r="C49" s="139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1"/>
      <c r="P49" s="2"/>
    </row>
    <row r="50" spans="1:16" ht="15" customHeight="1" x14ac:dyDescent="0.25">
      <c r="A50" s="2"/>
      <c r="C50" s="139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1"/>
      <c r="P50" s="2"/>
    </row>
    <row r="51" spans="1:16" x14ac:dyDescent="0.25">
      <c r="A51" s="2"/>
      <c r="C51" s="139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1"/>
      <c r="P51" s="2"/>
    </row>
    <row r="52" spans="1:16" x14ac:dyDescent="0.25">
      <c r="A52" s="2"/>
      <c r="C52" s="139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1"/>
      <c r="P52" s="2"/>
    </row>
    <row r="53" spans="1:16" x14ac:dyDescent="0.25">
      <c r="A53" s="2"/>
      <c r="C53" s="144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219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9" t="s">
        <v>18</v>
      </c>
      <c r="D62" s="111" t="s">
        <v>19</v>
      </c>
      <c r="E62" s="111" t="s">
        <v>20</v>
      </c>
      <c r="F62" s="111" t="s">
        <v>21</v>
      </c>
      <c r="G62" s="111"/>
      <c r="H62" s="111"/>
      <c r="I62" s="111"/>
      <c r="J62" s="111"/>
      <c r="K62" s="113"/>
      <c r="M62" s="6" t="s">
        <v>22</v>
      </c>
      <c r="N62" s="114" t="s">
        <v>20</v>
      </c>
      <c r="O62" s="115"/>
      <c r="P62" s="2"/>
    </row>
    <row r="63" spans="1:16" x14ac:dyDescent="0.25">
      <c r="A63" s="2"/>
      <c r="C63" s="110"/>
      <c r="D63" s="112"/>
      <c r="E63" s="112"/>
      <c r="F63" s="7" t="s">
        <v>23</v>
      </c>
      <c r="G63" s="7" t="s">
        <v>24</v>
      </c>
      <c r="H63" s="7" t="s">
        <v>25</v>
      </c>
      <c r="I63" s="7" t="s">
        <v>26</v>
      </c>
      <c r="J63" s="112" t="s">
        <v>6</v>
      </c>
      <c r="K63" s="116"/>
      <c r="M63" s="8">
        <v>1</v>
      </c>
      <c r="N63" s="117"/>
      <c r="O63" s="118"/>
      <c r="P63" s="2"/>
    </row>
    <row r="64" spans="1:16" ht="15" customHeight="1" x14ac:dyDescent="0.25">
      <c r="A64" s="2"/>
      <c r="C64" s="9" t="s">
        <v>27</v>
      </c>
      <c r="D64" s="10"/>
      <c r="E64" s="10"/>
      <c r="F64" s="11">
        <v>1020</v>
      </c>
      <c r="G64" s="12"/>
      <c r="H64" s="12"/>
      <c r="I64" s="12"/>
      <c r="J64" s="119">
        <f>AVERAGE(F64:I64)</f>
        <v>1020</v>
      </c>
      <c r="K64" s="120"/>
      <c r="M64" s="8">
        <v>2</v>
      </c>
      <c r="N64" s="117">
        <v>9.1999999999999993</v>
      </c>
      <c r="O64" s="118"/>
      <c r="P64" s="2"/>
    </row>
    <row r="65" spans="1:16" x14ac:dyDescent="0.25">
      <c r="A65" s="2"/>
      <c r="C65" s="9" t="s">
        <v>28</v>
      </c>
      <c r="D65" s="10"/>
      <c r="E65" s="10"/>
      <c r="F65" s="11">
        <v>610</v>
      </c>
      <c r="G65" s="12"/>
      <c r="H65" s="12"/>
      <c r="I65" s="12"/>
      <c r="J65" s="119">
        <f t="shared" ref="J65:J70" si="1">AVERAGE(F65:I65)</f>
        <v>610</v>
      </c>
      <c r="K65" s="120"/>
      <c r="M65" s="8">
        <v>3</v>
      </c>
      <c r="N65" s="117">
        <v>8.6999999999999993</v>
      </c>
      <c r="O65" s="118"/>
      <c r="P65" s="2"/>
    </row>
    <row r="66" spans="1:16" ht="15" customHeight="1" x14ac:dyDescent="0.25">
      <c r="A66" s="2"/>
      <c r="C66" s="9" t="s">
        <v>29</v>
      </c>
      <c r="D66" s="11">
        <v>58.29</v>
      </c>
      <c r="E66" s="11">
        <v>6.9</v>
      </c>
      <c r="F66" s="11">
        <v>1139</v>
      </c>
      <c r="G66" s="11">
        <v>1095</v>
      </c>
      <c r="H66" s="11">
        <v>1238</v>
      </c>
      <c r="I66" s="11">
        <v>1188</v>
      </c>
      <c r="J66" s="119">
        <f t="shared" si="1"/>
        <v>1165</v>
      </c>
      <c r="K66" s="120"/>
      <c r="M66" s="8">
        <v>4</v>
      </c>
      <c r="N66" s="117">
        <v>7.3</v>
      </c>
      <c r="O66" s="118"/>
      <c r="P66" s="2"/>
    </row>
    <row r="67" spans="1:16" ht="15" customHeight="1" x14ac:dyDescent="0.25">
      <c r="A67" s="2"/>
      <c r="C67" s="9" t="s">
        <v>31</v>
      </c>
      <c r="D67" s="11">
        <v>57.71</v>
      </c>
      <c r="E67" s="11">
        <v>8.5</v>
      </c>
      <c r="F67" s="11">
        <v>636</v>
      </c>
      <c r="G67" s="11">
        <v>620</v>
      </c>
      <c r="H67" s="11">
        <v>511</v>
      </c>
      <c r="I67" s="11">
        <v>547</v>
      </c>
      <c r="J67" s="119">
        <f t="shared" si="1"/>
        <v>578.5</v>
      </c>
      <c r="K67" s="120"/>
      <c r="M67" s="8">
        <v>5</v>
      </c>
      <c r="N67" s="117">
        <v>9.5</v>
      </c>
      <c r="O67" s="118"/>
      <c r="P67" s="2"/>
    </row>
    <row r="68" spans="1:16" ht="15.75" customHeight="1" thickBot="1" x14ac:dyDescent="0.3">
      <c r="A68" s="2"/>
      <c r="C68" s="9" t="s">
        <v>33</v>
      </c>
      <c r="D68" s="11"/>
      <c r="E68" s="11"/>
      <c r="F68" s="11">
        <v>457</v>
      </c>
      <c r="G68" s="63">
        <v>435</v>
      </c>
      <c r="H68" s="63">
        <v>359</v>
      </c>
      <c r="I68" s="63">
        <v>340</v>
      </c>
      <c r="J68" s="119">
        <f t="shared" si="1"/>
        <v>397.75</v>
      </c>
      <c r="K68" s="120"/>
      <c r="M68" s="13">
        <v>6</v>
      </c>
      <c r="N68" s="121">
        <v>8.8000000000000007</v>
      </c>
      <c r="O68" s="122"/>
      <c r="P68" s="2"/>
    </row>
    <row r="69" spans="1:16" ht="15.75" thickBot="1" x14ac:dyDescent="0.3">
      <c r="A69" s="2"/>
      <c r="C69" s="9" t="s">
        <v>35</v>
      </c>
      <c r="D69" s="11"/>
      <c r="E69" s="11"/>
      <c r="F69" s="11">
        <v>160</v>
      </c>
      <c r="G69" s="63">
        <v>168</v>
      </c>
      <c r="H69" s="63">
        <v>211</v>
      </c>
      <c r="I69" s="63">
        <v>202</v>
      </c>
      <c r="J69" s="119">
        <f t="shared" si="1"/>
        <v>185.25</v>
      </c>
      <c r="K69" s="120"/>
      <c r="N69" s="68" t="s">
        <v>36</v>
      </c>
      <c r="O69" s="69" t="s">
        <v>37</v>
      </c>
      <c r="P69" s="2"/>
    </row>
    <row r="70" spans="1:16" ht="15.75" thickBot="1" x14ac:dyDescent="0.3">
      <c r="A70" s="2"/>
      <c r="C70" s="14" t="s">
        <v>39</v>
      </c>
      <c r="D70" s="15">
        <v>58.18</v>
      </c>
      <c r="E70" s="15">
        <v>8.1999999999999993</v>
      </c>
      <c r="F70" s="15">
        <v>174</v>
      </c>
      <c r="G70" s="15">
        <v>180</v>
      </c>
      <c r="H70" s="15">
        <v>216</v>
      </c>
      <c r="I70" s="15">
        <v>212</v>
      </c>
      <c r="J70" s="123">
        <f t="shared" si="1"/>
        <v>195.5</v>
      </c>
      <c r="K70" s="124"/>
      <c r="M70" s="67" t="s">
        <v>40</v>
      </c>
      <c r="N70" s="65">
        <v>3.21</v>
      </c>
      <c r="O70" s="66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18</v>
      </c>
      <c r="D72" s="18" t="s">
        <v>19</v>
      </c>
      <c r="E72" s="18" t="s">
        <v>20</v>
      </c>
      <c r="F72" s="19" t="s">
        <v>41</v>
      </c>
      <c r="G72" s="20"/>
      <c r="H72" s="17" t="s">
        <v>18</v>
      </c>
      <c r="I72" s="111" t="s">
        <v>42</v>
      </c>
      <c r="J72" s="111"/>
      <c r="K72" s="113"/>
      <c r="M72" s="131" t="s">
        <v>43</v>
      </c>
      <c r="N72" s="132"/>
      <c r="O72" s="115"/>
      <c r="P72" s="2"/>
    </row>
    <row r="73" spans="1:16" ht="15" customHeight="1" x14ac:dyDescent="0.25">
      <c r="A73" s="2"/>
      <c r="C73" s="21" t="s">
        <v>44</v>
      </c>
      <c r="D73" s="11">
        <v>6.32</v>
      </c>
      <c r="E73" s="11">
        <v>10.6</v>
      </c>
      <c r="F73" s="22">
        <v>1279</v>
      </c>
      <c r="G73" s="16"/>
      <c r="H73" s="23" t="s">
        <v>1</v>
      </c>
      <c r="I73" s="135">
        <v>5.72</v>
      </c>
      <c r="J73" s="135"/>
      <c r="K73" s="136"/>
      <c r="M73" s="24" t="s">
        <v>20</v>
      </c>
      <c r="N73" s="25" t="s">
        <v>45</v>
      </c>
      <c r="O73" s="26" t="s">
        <v>46</v>
      </c>
      <c r="P73" s="2"/>
    </row>
    <row r="74" spans="1:16" ht="15.75" thickBot="1" x14ac:dyDescent="0.3">
      <c r="A74" s="2"/>
      <c r="C74" s="21" t="s">
        <v>47</v>
      </c>
      <c r="D74" s="11">
        <v>63.36</v>
      </c>
      <c r="E74" s="11"/>
      <c r="F74" s="22">
        <v>195</v>
      </c>
      <c r="G74" s="16"/>
      <c r="H74" s="27" t="s">
        <v>2</v>
      </c>
      <c r="I74" s="137">
        <v>5.38</v>
      </c>
      <c r="J74" s="137"/>
      <c r="K74" s="138"/>
      <c r="M74" s="65">
        <v>6.8</v>
      </c>
      <c r="N74" s="28">
        <v>57</v>
      </c>
      <c r="O74" s="66">
        <v>0.04</v>
      </c>
      <c r="P74" s="2"/>
    </row>
    <row r="75" spans="1:16" ht="15" customHeight="1" thickBot="1" x14ac:dyDescent="0.3">
      <c r="A75" s="2"/>
      <c r="C75" s="21" t="s">
        <v>48</v>
      </c>
      <c r="D75" s="11">
        <v>64.62</v>
      </c>
      <c r="E75" s="11"/>
      <c r="F75" s="22">
        <v>192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49</v>
      </c>
      <c r="D76" s="11"/>
      <c r="E76" s="11"/>
      <c r="F76" s="22"/>
      <c r="G76" s="16"/>
      <c r="H76" s="109" t="s">
        <v>50</v>
      </c>
      <c r="I76" s="111"/>
      <c r="J76" s="111"/>
      <c r="K76" s="113"/>
      <c r="M76" s="6" t="s">
        <v>51</v>
      </c>
      <c r="N76" s="29" t="s">
        <v>20</v>
      </c>
      <c r="O76" s="30" t="s">
        <v>117</v>
      </c>
      <c r="P76" s="2"/>
    </row>
    <row r="77" spans="1:16" x14ac:dyDescent="0.25">
      <c r="A77" s="2"/>
      <c r="C77" s="21" t="s">
        <v>53</v>
      </c>
      <c r="D77" s="11">
        <v>63.68</v>
      </c>
      <c r="E77" s="11"/>
      <c r="F77" s="22">
        <v>190</v>
      </c>
      <c r="G77" s="16"/>
      <c r="H77" s="31" t="s">
        <v>54</v>
      </c>
      <c r="I77" s="7" t="s">
        <v>55</v>
      </c>
      <c r="J77" s="7" t="s">
        <v>56</v>
      </c>
      <c r="K77" s="32" t="s">
        <v>57</v>
      </c>
      <c r="M77" s="8">
        <v>1</v>
      </c>
      <c r="N77" s="33">
        <v>5.4</v>
      </c>
      <c r="O77" s="34">
        <v>100</v>
      </c>
      <c r="P77" s="2"/>
    </row>
    <row r="78" spans="1:16" x14ac:dyDescent="0.25">
      <c r="A78" s="2"/>
      <c r="C78" s="21" t="s">
        <v>58</v>
      </c>
      <c r="D78" s="11">
        <v>75.25</v>
      </c>
      <c r="E78" s="11"/>
      <c r="F78" s="22">
        <v>1890</v>
      </c>
      <c r="G78" s="16"/>
      <c r="H78" s="125">
        <v>1</v>
      </c>
      <c r="I78" s="127">
        <v>629</v>
      </c>
      <c r="J78" s="127">
        <v>201</v>
      </c>
      <c r="K78" s="129">
        <f>((I78-J78)/I78)</f>
        <v>0.68044515103338632</v>
      </c>
      <c r="M78" s="13">
        <v>2</v>
      </c>
      <c r="N78" s="35">
        <v>5.6</v>
      </c>
      <c r="O78" s="36">
        <v>100</v>
      </c>
      <c r="P78" s="2"/>
    </row>
    <row r="79" spans="1:16" ht="15.75" thickBot="1" x14ac:dyDescent="0.3">
      <c r="A79" s="2"/>
      <c r="C79" s="21" t="s">
        <v>59</v>
      </c>
      <c r="D79" s="11">
        <v>75.84</v>
      </c>
      <c r="E79" s="11">
        <v>7.2</v>
      </c>
      <c r="F79" s="22">
        <v>630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60</v>
      </c>
      <c r="D80" s="11"/>
      <c r="E80" s="11"/>
      <c r="F80" s="22">
        <v>616</v>
      </c>
      <c r="G80" s="16"/>
      <c r="H80" s="125">
        <v>8</v>
      </c>
      <c r="I80" s="127">
        <v>420</v>
      </c>
      <c r="J80" s="127">
        <v>160</v>
      </c>
      <c r="K80" s="129">
        <f>((I80-J80)/I80)</f>
        <v>0.61904761904761907</v>
      </c>
      <c r="M80" s="131" t="s">
        <v>61</v>
      </c>
      <c r="N80" s="132"/>
      <c r="O80" s="115"/>
      <c r="P80" s="2"/>
    </row>
    <row r="81" spans="1:16" ht="15.75" thickBot="1" x14ac:dyDescent="0.3">
      <c r="A81" s="2"/>
      <c r="C81" s="21" t="s">
        <v>62</v>
      </c>
      <c r="D81" s="11">
        <v>77.47</v>
      </c>
      <c r="E81" s="11">
        <v>6.8</v>
      </c>
      <c r="F81" s="22">
        <v>1165</v>
      </c>
      <c r="G81" s="16"/>
      <c r="H81" s="126"/>
      <c r="I81" s="128"/>
      <c r="J81" s="128"/>
      <c r="K81" s="130"/>
      <c r="M81" s="133" t="s">
        <v>63</v>
      </c>
      <c r="N81" s="134"/>
      <c r="O81" s="37">
        <f>(J66-J67)/J66</f>
        <v>0.50343347639484981</v>
      </c>
      <c r="P81" s="2"/>
    </row>
    <row r="82" spans="1:16" ht="15.75" thickBot="1" x14ac:dyDescent="0.3">
      <c r="A82" s="2"/>
      <c r="C82" s="38" t="s">
        <v>64</v>
      </c>
      <c r="D82" s="15"/>
      <c r="E82" s="15"/>
      <c r="F82" s="39">
        <v>1144</v>
      </c>
      <c r="G82" s="16"/>
      <c r="M82" s="133" t="s">
        <v>65</v>
      </c>
      <c r="N82" s="134"/>
      <c r="O82" s="37">
        <f>(J67-J68)/J67</f>
        <v>0.31244598098530685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31" t="s">
        <v>66</v>
      </c>
      <c r="I83" s="132"/>
      <c r="J83" s="132"/>
      <c r="K83" s="115"/>
      <c r="M83" s="133" t="s">
        <v>67</v>
      </c>
      <c r="N83" s="134"/>
      <c r="O83" s="37">
        <f>(J68-J69)/J68</f>
        <v>0.53425518541797612</v>
      </c>
      <c r="P83" s="2"/>
    </row>
    <row r="84" spans="1:16" ht="15.75" customHeight="1" x14ac:dyDescent="0.25">
      <c r="A84" s="2"/>
      <c r="B84" s="41"/>
      <c r="C84" s="42" t="s">
        <v>18</v>
      </c>
      <c r="D84" s="43" t="s">
        <v>19</v>
      </c>
      <c r="E84" s="43" t="s">
        <v>14</v>
      </c>
      <c r="F84" s="19" t="s">
        <v>13</v>
      </c>
      <c r="G84" s="44" t="s">
        <v>20</v>
      </c>
      <c r="H84" s="24" t="s">
        <v>18</v>
      </c>
      <c r="I84" s="25" t="s">
        <v>68</v>
      </c>
      <c r="J84" s="25" t="s">
        <v>69</v>
      </c>
      <c r="K84" s="26" t="s">
        <v>70</v>
      </c>
      <c r="M84" s="133" t="s">
        <v>71</v>
      </c>
      <c r="N84" s="134"/>
      <c r="O84" s="37">
        <f>(J69-J70)/J69</f>
        <v>-5.5330634278002701E-2</v>
      </c>
      <c r="P84" s="2"/>
    </row>
    <row r="85" spans="1:16" x14ac:dyDescent="0.25">
      <c r="A85" s="2"/>
      <c r="B85" s="41"/>
      <c r="C85" s="45" t="s">
        <v>72</v>
      </c>
      <c r="D85" s="33">
        <v>91.25</v>
      </c>
      <c r="E85" s="33"/>
      <c r="F85" s="34"/>
      <c r="G85" s="46"/>
      <c r="H85" s="47" t="s">
        <v>104</v>
      </c>
      <c r="I85" s="33">
        <v>343</v>
      </c>
      <c r="J85" s="33">
        <v>308</v>
      </c>
      <c r="K85" s="34">
        <f>I85-J85</f>
        <v>35</v>
      </c>
      <c r="M85" s="142" t="s">
        <v>73</v>
      </c>
      <c r="N85" s="143"/>
      <c r="O85" s="70">
        <f>(J67-J70)/J67</f>
        <v>0.66205704407951604</v>
      </c>
      <c r="P85" s="2"/>
    </row>
    <row r="86" spans="1:16" ht="15.75" thickBot="1" x14ac:dyDescent="0.3">
      <c r="A86" s="2"/>
      <c r="B86" s="41"/>
      <c r="C86" s="45" t="s">
        <v>74</v>
      </c>
      <c r="D86" s="33">
        <v>72.849999999999994</v>
      </c>
      <c r="E86" s="33">
        <v>67.959999999999994</v>
      </c>
      <c r="F86" s="34">
        <v>93.29</v>
      </c>
      <c r="G86" s="48">
        <v>6</v>
      </c>
      <c r="H86" s="65" t="s">
        <v>2</v>
      </c>
      <c r="I86" s="35">
        <v>180</v>
      </c>
      <c r="J86" s="35">
        <v>150</v>
      </c>
      <c r="K86" s="34">
        <f>I86-J86</f>
        <v>30</v>
      </c>
      <c r="L86" s="49"/>
      <c r="M86" s="147" t="s">
        <v>75</v>
      </c>
      <c r="N86" s="148"/>
      <c r="O86" s="71">
        <f>(J66-J70)/J66</f>
        <v>0.83218884120171677</v>
      </c>
      <c r="P86" s="2"/>
    </row>
    <row r="87" spans="1:16" ht="15" customHeight="1" x14ac:dyDescent="0.25">
      <c r="A87" s="2"/>
      <c r="B87" s="41"/>
      <c r="C87" s="45" t="s">
        <v>76</v>
      </c>
      <c r="D87" s="33">
        <v>79.2</v>
      </c>
      <c r="E87" s="33">
        <v>65.5</v>
      </c>
      <c r="F87" s="34">
        <v>82.7</v>
      </c>
      <c r="P87" s="2"/>
    </row>
    <row r="88" spans="1:16" ht="15" customHeight="1" x14ac:dyDescent="0.25">
      <c r="A88" s="2"/>
      <c r="B88" s="41"/>
      <c r="C88" s="45" t="s">
        <v>77</v>
      </c>
      <c r="D88" s="33">
        <v>76.8</v>
      </c>
      <c r="E88" s="33">
        <v>55.99</v>
      </c>
      <c r="F88" s="34">
        <v>72.900000000000006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52.6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91.45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90"/>
      <c r="C97" s="139" t="s">
        <v>234</v>
      </c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1"/>
      <c r="P97" s="2"/>
    </row>
    <row r="98" spans="1:18" ht="15" customHeight="1" x14ac:dyDescent="0.25">
      <c r="A98" s="2"/>
      <c r="C98" s="139" t="s">
        <v>235</v>
      </c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1"/>
      <c r="P98" s="2"/>
    </row>
    <row r="99" spans="1:18" ht="15" customHeight="1" x14ac:dyDescent="0.25">
      <c r="A99" s="2"/>
      <c r="C99" s="139" t="s">
        <v>236</v>
      </c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1"/>
      <c r="P99" s="2"/>
    </row>
    <row r="100" spans="1:18" ht="15.75" customHeight="1" x14ac:dyDescent="0.25">
      <c r="A100" s="2"/>
      <c r="C100" s="139" t="s">
        <v>237</v>
      </c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1"/>
      <c r="P100" s="2"/>
      <c r="R100" s="64" t="s">
        <v>16</v>
      </c>
    </row>
    <row r="101" spans="1:18" ht="15" customHeight="1" x14ac:dyDescent="0.25">
      <c r="A101" s="2"/>
      <c r="C101" s="139" t="s">
        <v>238</v>
      </c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1"/>
      <c r="P101" s="2"/>
    </row>
    <row r="102" spans="1:18" ht="15" customHeight="1" x14ac:dyDescent="0.25">
      <c r="A102" s="2"/>
      <c r="C102" s="139" t="s">
        <v>239</v>
      </c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1"/>
      <c r="P102" s="2"/>
    </row>
    <row r="103" spans="1:18" x14ac:dyDescent="0.25">
      <c r="A103" s="2"/>
      <c r="C103" s="139" t="s">
        <v>240</v>
      </c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1"/>
      <c r="P103" s="2"/>
    </row>
    <row r="104" spans="1:18" x14ac:dyDescent="0.25">
      <c r="A104" s="2"/>
      <c r="C104" s="139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1"/>
      <c r="P104" s="2"/>
    </row>
    <row r="105" spans="1:18" x14ac:dyDescent="0.25">
      <c r="A105" s="2"/>
      <c r="C105" s="139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1"/>
      <c r="P105" s="2"/>
    </row>
    <row r="106" spans="1:18" x14ac:dyDescent="0.25">
      <c r="A106" s="2"/>
      <c r="C106" s="139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1"/>
      <c r="P106" s="2"/>
    </row>
    <row r="107" spans="1:18" x14ac:dyDescent="0.25">
      <c r="A107" s="2"/>
      <c r="C107" s="139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1"/>
      <c r="P107" s="2"/>
    </row>
    <row r="108" spans="1:18" x14ac:dyDescent="0.25">
      <c r="A108" s="2"/>
      <c r="C108" s="139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1"/>
      <c r="P108" s="2"/>
    </row>
    <row r="109" spans="1:18" x14ac:dyDescent="0.25">
      <c r="A109" s="2"/>
      <c r="C109" s="139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1"/>
      <c r="P109" s="2"/>
    </row>
    <row r="110" spans="1:18" x14ac:dyDescent="0.25">
      <c r="A110" s="2"/>
      <c r="C110" s="144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16</v>
      </c>
      <c r="C115" s="4" t="s">
        <v>207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9" t="s">
        <v>18</v>
      </c>
      <c r="D117" s="111" t="s">
        <v>19</v>
      </c>
      <c r="E117" s="111" t="s">
        <v>20</v>
      </c>
      <c r="F117" s="111" t="s">
        <v>21</v>
      </c>
      <c r="G117" s="111"/>
      <c r="H117" s="111"/>
      <c r="I117" s="111"/>
      <c r="J117" s="111"/>
      <c r="K117" s="113"/>
      <c r="M117" s="6" t="s">
        <v>22</v>
      </c>
      <c r="N117" s="114" t="s">
        <v>20</v>
      </c>
      <c r="O117" s="115"/>
      <c r="P117" s="2"/>
    </row>
    <row r="118" spans="1:16" x14ac:dyDescent="0.25">
      <c r="A118" s="2"/>
      <c r="C118" s="110"/>
      <c r="D118" s="112"/>
      <c r="E118" s="112"/>
      <c r="F118" s="7" t="s">
        <v>23</v>
      </c>
      <c r="G118" s="7" t="s">
        <v>24</v>
      </c>
      <c r="H118" s="7" t="s">
        <v>25</v>
      </c>
      <c r="I118" s="7" t="s">
        <v>26</v>
      </c>
      <c r="J118" s="112" t="s">
        <v>6</v>
      </c>
      <c r="K118" s="116"/>
      <c r="M118" s="8">
        <v>1</v>
      </c>
      <c r="N118" s="117"/>
      <c r="O118" s="118"/>
      <c r="P118" s="2"/>
    </row>
    <row r="119" spans="1:16" x14ac:dyDescent="0.25">
      <c r="A119" s="2"/>
      <c r="C119" s="9" t="s">
        <v>27</v>
      </c>
      <c r="D119" s="10"/>
      <c r="E119" s="10"/>
      <c r="F119" s="11">
        <v>1055</v>
      </c>
      <c r="G119" s="12"/>
      <c r="H119" s="12"/>
      <c r="I119" s="12"/>
      <c r="J119" s="119">
        <f>AVERAGE(F119:I119)</f>
        <v>1055</v>
      </c>
      <c r="K119" s="120"/>
      <c r="M119" s="8">
        <v>2</v>
      </c>
      <c r="N119" s="117">
        <v>9.3000000000000007</v>
      </c>
      <c r="O119" s="118"/>
      <c r="P119" s="2"/>
    </row>
    <row r="120" spans="1:16" x14ac:dyDescent="0.25">
      <c r="A120" s="2"/>
      <c r="C120" s="9" t="s">
        <v>28</v>
      </c>
      <c r="D120" s="10"/>
      <c r="E120" s="10"/>
      <c r="F120" s="11">
        <v>626</v>
      </c>
      <c r="G120" s="12"/>
      <c r="H120" s="12"/>
      <c r="I120" s="12"/>
      <c r="J120" s="119">
        <f t="shared" ref="J120:J125" si="2">AVERAGE(F120:I120)</f>
        <v>626</v>
      </c>
      <c r="K120" s="120"/>
      <c r="M120" s="8">
        <v>3</v>
      </c>
      <c r="N120" s="117">
        <v>8.8000000000000007</v>
      </c>
      <c r="O120" s="118"/>
      <c r="P120" s="2"/>
    </row>
    <row r="121" spans="1:16" x14ac:dyDescent="0.25">
      <c r="A121" s="2"/>
      <c r="C121" s="9" t="s">
        <v>29</v>
      </c>
      <c r="D121" s="11">
        <v>60.76</v>
      </c>
      <c r="E121" s="11">
        <v>8.8000000000000007</v>
      </c>
      <c r="F121" s="11">
        <v>1149</v>
      </c>
      <c r="G121" s="11">
        <v>946</v>
      </c>
      <c r="H121" s="11">
        <v>1265</v>
      </c>
      <c r="I121" s="11">
        <v>1466</v>
      </c>
      <c r="J121" s="119">
        <f t="shared" si="2"/>
        <v>1206.5</v>
      </c>
      <c r="K121" s="120"/>
      <c r="M121" s="8">
        <v>4</v>
      </c>
      <c r="N121" s="117">
        <v>7.4</v>
      </c>
      <c r="O121" s="118"/>
      <c r="P121" s="2"/>
    </row>
    <row r="122" spans="1:16" x14ac:dyDescent="0.25">
      <c r="A122" s="2"/>
      <c r="C122" s="9" t="s">
        <v>31</v>
      </c>
      <c r="D122" s="11">
        <v>58.19</v>
      </c>
      <c r="E122" s="11">
        <v>9.3000000000000007</v>
      </c>
      <c r="F122" s="11">
        <v>521</v>
      </c>
      <c r="G122" s="11">
        <v>512</v>
      </c>
      <c r="H122" s="11">
        <v>463</v>
      </c>
      <c r="I122" s="11">
        <v>476</v>
      </c>
      <c r="J122" s="119">
        <f t="shared" si="2"/>
        <v>493</v>
      </c>
      <c r="K122" s="120"/>
      <c r="M122" s="8">
        <v>5</v>
      </c>
      <c r="N122" s="117">
        <v>9.6</v>
      </c>
      <c r="O122" s="118"/>
      <c r="P122" s="2"/>
    </row>
    <row r="123" spans="1:16" x14ac:dyDescent="0.25">
      <c r="A123" s="2"/>
      <c r="C123" s="9" t="s">
        <v>33</v>
      </c>
      <c r="D123" s="11"/>
      <c r="E123" s="11"/>
      <c r="F123" s="11">
        <v>384</v>
      </c>
      <c r="G123" s="63">
        <v>396</v>
      </c>
      <c r="H123" s="63">
        <v>388</v>
      </c>
      <c r="I123" s="63">
        <v>323</v>
      </c>
      <c r="J123" s="119">
        <f t="shared" si="2"/>
        <v>372.75</v>
      </c>
      <c r="K123" s="120"/>
      <c r="M123" s="13">
        <v>6</v>
      </c>
      <c r="N123" s="121">
        <v>8.6999999999999993</v>
      </c>
      <c r="O123" s="122"/>
      <c r="P123" s="2"/>
    </row>
    <row r="124" spans="1:16" ht="15.75" thickBot="1" x14ac:dyDescent="0.3">
      <c r="A124" s="2"/>
      <c r="C124" s="9" t="s">
        <v>35</v>
      </c>
      <c r="D124" s="11"/>
      <c r="E124" s="11"/>
      <c r="F124" s="11">
        <v>265</v>
      </c>
      <c r="G124" s="63">
        <v>283</v>
      </c>
      <c r="H124" s="63">
        <v>270</v>
      </c>
      <c r="I124" s="63">
        <v>273</v>
      </c>
      <c r="J124" s="119">
        <f t="shared" si="2"/>
        <v>272.75</v>
      </c>
      <c r="K124" s="120"/>
      <c r="N124" s="68" t="s">
        <v>36</v>
      </c>
      <c r="O124" s="69" t="s">
        <v>37</v>
      </c>
      <c r="P124" s="2"/>
    </row>
    <row r="125" spans="1:16" ht="15.75" thickBot="1" x14ac:dyDescent="0.3">
      <c r="A125" s="2"/>
      <c r="C125" s="14" t="s">
        <v>39</v>
      </c>
      <c r="D125" s="15">
        <v>59.05</v>
      </c>
      <c r="E125" s="15">
        <v>8.5</v>
      </c>
      <c r="F125" s="15">
        <v>257</v>
      </c>
      <c r="G125" s="15">
        <v>277</v>
      </c>
      <c r="H125" s="15">
        <v>262</v>
      </c>
      <c r="I125" s="15">
        <v>269</v>
      </c>
      <c r="J125" s="123">
        <f t="shared" si="2"/>
        <v>266.25</v>
      </c>
      <c r="K125" s="124"/>
      <c r="M125" s="67" t="s">
        <v>40</v>
      </c>
      <c r="N125" s="65">
        <v>3.25</v>
      </c>
      <c r="O125" s="66">
        <v>4.1100000000000003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18</v>
      </c>
      <c r="D127" s="18" t="s">
        <v>19</v>
      </c>
      <c r="E127" s="18" t="s">
        <v>20</v>
      </c>
      <c r="F127" s="19" t="s">
        <v>41</v>
      </c>
      <c r="G127" s="20"/>
      <c r="H127" s="17" t="s">
        <v>18</v>
      </c>
      <c r="I127" s="111" t="s">
        <v>42</v>
      </c>
      <c r="J127" s="111"/>
      <c r="K127" s="113"/>
      <c r="M127" s="131" t="s">
        <v>43</v>
      </c>
      <c r="N127" s="132"/>
      <c r="O127" s="115"/>
      <c r="P127" s="2"/>
    </row>
    <row r="128" spans="1:16" x14ac:dyDescent="0.25">
      <c r="A128" s="2"/>
      <c r="C128" s="21" t="s">
        <v>44</v>
      </c>
      <c r="D128" s="11">
        <v>11.38</v>
      </c>
      <c r="E128" s="11">
        <v>10.9</v>
      </c>
      <c r="F128" s="22">
        <v>1088</v>
      </c>
      <c r="G128" s="16"/>
      <c r="H128" s="23" t="s">
        <v>1</v>
      </c>
      <c r="I128" s="135">
        <v>5.56</v>
      </c>
      <c r="J128" s="135"/>
      <c r="K128" s="136"/>
      <c r="M128" s="24" t="s">
        <v>20</v>
      </c>
      <c r="N128" s="25" t="s">
        <v>45</v>
      </c>
      <c r="O128" s="26" t="s">
        <v>46</v>
      </c>
      <c r="P128" s="2"/>
    </row>
    <row r="129" spans="1:16" ht="15.75" thickBot="1" x14ac:dyDescent="0.3">
      <c r="A129" s="2"/>
      <c r="C129" s="21" t="s">
        <v>47</v>
      </c>
      <c r="D129" s="11">
        <v>64.709999999999994</v>
      </c>
      <c r="E129" s="11"/>
      <c r="F129" s="22">
        <v>265</v>
      </c>
      <c r="G129" s="16"/>
      <c r="H129" s="27" t="s">
        <v>2</v>
      </c>
      <c r="I129" s="137">
        <v>5.08</v>
      </c>
      <c r="J129" s="137"/>
      <c r="K129" s="138"/>
      <c r="M129" s="65">
        <v>7</v>
      </c>
      <c r="N129" s="28">
        <v>87</v>
      </c>
      <c r="O129" s="66">
        <v>0.04</v>
      </c>
      <c r="P129" s="2"/>
    </row>
    <row r="130" spans="1:16" ht="15" customHeight="1" thickBot="1" x14ac:dyDescent="0.3">
      <c r="A130" s="2"/>
      <c r="C130" s="21" t="s">
        <v>48</v>
      </c>
      <c r="D130" s="11">
        <v>64.58</v>
      </c>
      <c r="E130" s="11"/>
      <c r="F130" s="22">
        <v>262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49</v>
      </c>
      <c r="D131" s="11"/>
      <c r="E131" s="11"/>
      <c r="F131" s="22"/>
      <c r="G131" s="16"/>
      <c r="H131" s="109" t="s">
        <v>50</v>
      </c>
      <c r="I131" s="111"/>
      <c r="J131" s="111"/>
      <c r="K131" s="113"/>
      <c r="M131" s="6" t="s">
        <v>51</v>
      </c>
      <c r="N131" s="29" t="s">
        <v>20</v>
      </c>
      <c r="O131" s="30" t="s">
        <v>52</v>
      </c>
      <c r="P131" s="2"/>
    </row>
    <row r="132" spans="1:16" x14ac:dyDescent="0.25">
      <c r="A132" s="2"/>
      <c r="C132" s="21" t="s">
        <v>53</v>
      </c>
      <c r="D132" s="11">
        <v>63.84</v>
      </c>
      <c r="E132" s="11"/>
      <c r="F132" s="22">
        <v>258</v>
      </c>
      <c r="G132" s="16"/>
      <c r="H132" s="31" t="s">
        <v>54</v>
      </c>
      <c r="I132" s="7" t="s">
        <v>55</v>
      </c>
      <c r="J132" s="7" t="s">
        <v>56</v>
      </c>
      <c r="K132" s="32" t="s">
        <v>57</v>
      </c>
      <c r="M132" s="8">
        <v>1</v>
      </c>
      <c r="N132" s="33">
        <v>5.8</v>
      </c>
      <c r="O132" s="34">
        <v>100</v>
      </c>
      <c r="P132" s="2"/>
    </row>
    <row r="133" spans="1:16" ht="15.75" thickBot="1" x14ac:dyDescent="0.3">
      <c r="A133" s="2"/>
      <c r="C133" s="21" t="s">
        <v>58</v>
      </c>
      <c r="D133" s="11">
        <v>74.41</v>
      </c>
      <c r="E133" s="11"/>
      <c r="F133" s="22">
        <v>1635</v>
      </c>
      <c r="G133" s="16"/>
      <c r="H133" s="125"/>
      <c r="I133" s="127"/>
      <c r="J133" s="127"/>
      <c r="K133" s="129" t="e">
        <f>((I133-J133)/I133)</f>
        <v>#DIV/0!</v>
      </c>
      <c r="M133" s="13">
        <v>2</v>
      </c>
      <c r="N133" s="35">
        <v>5.7</v>
      </c>
      <c r="O133" s="36">
        <v>100</v>
      </c>
      <c r="P133" s="2"/>
    </row>
    <row r="134" spans="1:16" ht="15.75" thickBot="1" x14ac:dyDescent="0.3">
      <c r="A134" s="2"/>
      <c r="C134" s="21" t="s">
        <v>59</v>
      </c>
      <c r="D134" s="11">
        <v>75.44</v>
      </c>
      <c r="E134" s="11">
        <v>7.1</v>
      </c>
      <c r="F134" s="22">
        <v>594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60</v>
      </c>
      <c r="D135" s="11"/>
      <c r="E135" s="11"/>
      <c r="F135" s="22">
        <v>576</v>
      </c>
      <c r="G135" s="16"/>
      <c r="H135" s="125">
        <v>13</v>
      </c>
      <c r="I135" s="127">
        <v>364</v>
      </c>
      <c r="J135" s="127">
        <v>245</v>
      </c>
      <c r="K135" s="129">
        <f>((I135-J135)/I135)</f>
        <v>0.32692307692307693</v>
      </c>
      <c r="M135" s="131" t="s">
        <v>61</v>
      </c>
      <c r="N135" s="132"/>
      <c r="O135" s="115"/>
      <c r="P135" s="2"/>
    </row>
    <row r="136" spans="1:16" ht="15.75" thickBot="1" x14ac:dyDescent="0.3">
      <c r="A136" s="2"/>
      <c r="C136" s="21" t="s">
        <v>62</v>
      </c>
      <c r="D136" s="11">
        <v>76.849999999999994</v>
      </c>
      <c r="E136" s="11">
        <v>6.8</v>
      </c>
      <c r="F136" s="22">
        <v>1121</v>
      </c>
      <c r="G136" s="16"/>
      <c r="H136" s="126"/>
      <c r="I136" s="128"/>
      <c r="J136" s="128"/>
      <c r="K136" s="130"/>
      <c r="M136" s="133" t="s">
        <v>63</v>
      </c>
      <c r="N136" s="134"/>
      <c r="O136" s="37">
        <f>(J121-J122)/J121</f>
        <v>0.59138002486531294</v>
      </c>
      <c r="P136" s="2"/>
    </row>
    <row r="137" spans="1:16" ht="15.75" thickBot="1" x14ac:dyDescent="0.3">
      <c r="A137" s="2"/>
      <c r="C137" s="38" t="s">
        <v>64</v>
      </c>
      <c r="D137" s="15"/>
      <c r="E137" s="15"/>
      <c r="F137" s="39">
        <v>1085</v>
      </c>
      <c r="G137" s="16"/>
      <c r="M137" s="133" t="s">
        <v>65</v>
      </c>
      <c r="N137" s="134"/>
      <c r="O137" s="37">
        <f>(J122-J123)/J122</f>
        <v>0.24391480730223122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31" t="s">
        <v>66</v>
      </c>
      <c r="I138" s="132"/>
      <c r="J138" s="132"/>
      <c r="K138" s="115"/>
      <c r="M138" s="133" t="s">
        <v>67</v>
      </c>
      <c r="N138" s="134"/>
      <c r="O138" s="37">
        <f>(J123-J124)/J123</f>
        <v>0.2682763246143528</v>
      </c>
      <c r="P138" s="2"/>
    </row>
    <row r="139" spans="1:16" ht="15.75" customHeight="1" x14ac:dyDescent="0.25">
      <c r="A139" s="2"/>
      <c r="B139" s="41"/>
      <c r="C139" s="42" t="s">
        <v>18</v>
      </c>
      <c r="D139" s="43" t="s">
        <v>19</v>
      </c>
      <c r="E139" s="43" t="s">
        <v>14</v>
      </c>
      <c r="F139" s="19" t="s">
        <v>13</v>
      </c>
      <c r="G139" s="44" t="s">
        <v>20</v>
      </c>
      <c r="H139" s="24" t="s">
        <v>18</v>
      </c>
      <c r="I139" s="25" t="s">
        <v>68</v>
      </c>
      <c r="J139" s="25" t="s">
        <v>69</v>
      </c>
      <c r="K139" s="26" t="s">
        <v>70</v>
      </c>
      <c r="M139" s="133" t="s">
        <v>71</v>
      </c>
      <c r="N139" s="134"/>
      <c r="O139" s="37">
        <f>(J124-J125)/J124</f>
        <v>2.3831347387717691E-2</v>
      </c>
      <c r="P139" s="2"/>
    </row>
    <row r="140" spans="1:16" x14ac:dyDescent="0.25">
      <c r="A140" s="2"/>
      <c r="B140" s="41"/>
      <c r="C140" s="45" t="s">
        <v>72</v>
      </c>
      <c r="D140" s="33">
        <v>91.33</v>
      </c>
      <c r="E140" s="33"/>
      <c r="F140" s="34"/>
      <c r="G140" s="46"/>
      <c r="H140" s="47" t="s">
        <v>241</v>
      </c>
      <c r="I140" s="33">
        <v>535</v>
      </c>
      <c r="J140" s="33">
        <v>471</v>
      </c>
      <c r="K140" s="34">
        <f>I140-J140</f>
        <v>64</v>
      </c>
      <c r="M140" s="142" t="s">
        <v>73</v>
      </c>
      <c r="N140" s="143"/>
      <c r="O140" s="70">
        <f>(J122-J125)/J122</f>
        <v>0.45993914807302233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72.55</v>
      </c>
      <c r="E141" s="33">
        <v>68.709999999999994</v>
      </c>
      <c r="F141" s="34">
        <v>94.71</v>
      </c>
      <c r="G141" s="48">
        <v>5.3</v>
      </c>
      <c r="H141" s="65" t="s">
        <v>242</v>
      </c>
      <c r="I141" s="35">
        <v>271</v>
      </c>
      <c r="J141" s="35">
        <v>232</v>
      </c>
      <c r="K141" s="34">
        <f>I141-J141</f>
        <v>39</v>
      </c>
      <c r="L141" s="49"/>
      <c r="M141" s="147" t="s">
        <v>75</v>
      </c>
      <c r="N141" s="148"/>
      <c r="O141" s="71">
        <f>(J121-J125)/J121</f>
        <v>0.77932034811438045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79.150000000000006</v>
      </c>
      <c r="E142" s="33">
        <v>64.7</v>
      </c>
      <c r="F142" s="34">
        <v>81.75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76.95</v>
      </c>
      <c r="E143" s="33">
        <v>54.9</v>
      </c>
      <c r="F143" s="34">
        <v>71.349999999999994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53.48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91.37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90"/>
      <c r="C152" s="139" t="s">
        <v>243</v>
      </c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1"/>
      <c r="P152" s="2"/>
    </row>
    <row r="153" spans="1:16" ht="15" customHeight="1" x14ac:dyDescent="0.25">
      <c r="A153" s="2"/>
      <c r="C153" s="139" t="s">
        <v>244</v>
      </c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1"/>
      <c r="P153" s="2"/>
    </row>
    <row r="154" spans="1:16" ht="15" customHeight="1" x14ac:dyDescent="0.25">
      <c r="A154" s="2"/>
      <c r="C154" s="139" t="s">
        <v>245</v>
      </c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1"/>
      <c r="P154" s="2"/>
    </row>
    <row r="155" spans="1:16" ht="15" customHeight="1" x14ac:dyDescent="0.25">
      <c r="A155" s="2"/>
      <c r="C155" s="139" t="s">
        <v>246</v>
      </c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1"/>
      <c r="P155" s="2"/>
    </row>
    <row r="156" spans="1:16" ht="15" customHeight="1" x14ac:dyDescent="0.25">
      <c r="A156" s="2"/>
      <c r="C156" s="139" t="s">
        <v>247</v>
      </c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1"/>
      <c r="P156" s="2"/>
    </row>
    <row r="157" spans="1:16" ht="15" customHeight="1" x14ac:dyDescent="0.25">
      <c r="A157" s="2"/>
      <c r="C157" s="139" t="s">
        <v>248</v>
      </c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1"/>
      <c r="P157" s="2"/>
    </row>
    <row r="158" spans="1:16" ht="15" customHeight="1" x14ac:dyDescent="0.25">
      <c r="A158" s="2"/>
      <c r="C158" s="139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1"/>
      <c r="P158" s="2"/>
    </row>
    <row r="159" spans="1:16" x14ac:dyDescent="0.25">
      <c r="A159" s="2"/>
      <c r="C159" s="139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1"/>
      <c r="P159" s="2"/>
    </row>
    <row r="160" spans="1:16" x14ac:dyDescent="0.25">
      <c r="A160" s="2"/>
      <c r="C160" s="139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1"/>
      <c r="P160" s="2"/>
    </row>
    <row r="161" spans="1:16" x14ac:dyDescent="0.25">
      <c r="A161" s="2"/>
      <c r="C161" s="139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1"/>
      <c r="P161" s="2"/>
    </row>
    <row r="162" spans="1:16" x14ac:dyDescent="0.25">
      <c r="A162" s="2"/>
      <c r="C162" s="139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1"/>
      <c r="P162" s="2"/>
    </row>
    <row r="163" spans="1:16" x14ac:dyDescent="0.25">
      <c r="A163" s="2"/>
      <c r="C163" s="139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1"/>
      <c r="P163" s="2"/>
    </row>
    <row r="164" spans="1:16" x14ac:dyDescent="0.25">
      <c r="A164" s="2"/>
      <c r="C164" s="139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1"/>
      <c r="P164" s="2"/>
    </row>
    <row r="165" spans="1:16" x14ac:dyDescent="0.25">
      <c r="A165" s="2"/>
      <c r="C165" s="144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19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1D2CB-C289-40DF-883B-709DA1A63C51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229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9" t="s">
        <v>18</v>
      </c>
      <c r="D5" s="111" t="s">
        <v>19</v>
      </c>
      <c r="E5" s="111" t="s">
        <v>20</v>
      </c>
      <c r="F5" s="111" t="s">
        <v>21</v>
      </c>
      <c r="G5" s="111"/>
      <c r="H5" s="111"/>
      <c r="I5" s="111"/>
      <c r="J5" s="111"/>
      <c r="K5" s="113"/>
      <c r="M5" s="6" t="s">
        <v>22</v>
      </c>
      <c r="N5" s="114" t="s">
        <v>20</v>
      </c>
      <c r="O5" s="115"/>
      <c r="P5" s="2"/>
    </row>
    <row r="6" spans="1:19" x14ac:dyDescent="0.25">
      <c r="A6" s="2"/>
      <c r="C6" s="110"/>
      <c r="D6" s="112"/>
      <c r="E6" s="112"/>
      <c r="F6" s="7" t="s">
        <v>23</v>
      </c>
      <c r="G6" s="7" t="s">
        <v>24</v>
      </c>
      <c r="H6" s="7" t="s">
        <v>25</v>
      </c>
      <c r="I6" s="7" t="s">
        <v>26</v>
      </c>
      <c r="J6" s="112" t="s">
        <v>6</v>
      </c>
      <c r="K6" s="116"/>
      <c r="M6" s="8">
        <v>1</v>
      </c>
      <c r="N6" s="117"/>
      <c r="O6" s="118"/>
      <c r="P6" s="2"/>
      <c r="R6" s="56" t="s">
        <v>0</v>
      </c>
      <c r="S6" s="56">
        <f>AVERAGE(J9,J66,J121)</f>
        <v>1310</v>
      </c>
    </row>
    <row r="7" spans="1:19" x14ac:dyDescent="0.25">
      <c r="A7" s="2"/>
      <c r="C7" s="9" t="s">
        <v>27</v>
      </c>
      <c r="D7" s="10"/>
      <c r="E7" s="10"/>
      <c r="F7" s="11">
        <v>1108</v>
      </c>
      <c r="G7" s="12"/>
      <c r="H7" s="12"/>
      <c r="I7" s="12"/>
      <c r="J7" s="119">
        <f>AVERAGE(F7:I7)</f>
        <v>1108</v>
      </c>
      <c r="K7" s="120"/>
      <c r="M7" s="8">
        <v>2</v>
      </c>
      <c r="N7" s="117">
        <v>8.9</v>
      </c>
      <c r="O7" s="118"/>
      <c r="P7" s="2"/>
      <c r="R7" s="56" t="s">
        <v>1</v>
      </c>
      <c r="S7" s="72">
        <f>AVERAGE(J10,J67,J122)</f>
        <v>527.91666666666663</v>
      </c>
    </row>
    <row r="8" spans="1:19" x14ac:dyDescent="0.25">
      <c r="A8" s="2"/>
      <c r="C8" s="9" t="s">
        <v>28</v>
      </c>
      <c r="D8" s="10"/>
      <c r="E8" s="10"/>
      <c r="F8" s="11">
        <v>590</v>
      </c>
      <c r="G8" s="12"/>
      <c r="H8" s="12"/>
      <c r="I8" s="12"/>
      <c r="J8" s="119">
        <f t="shared" ref="J8:J13" si="0">AVERAGE(F8:I8)</f>
        <v>590</v>
      </c>
      <c r="K8" s="120"/>
      <c r="M8" s="8">
        <v>3</v>
      </c>
      <c r="N8" s="117">
        <v>9.1</v>
      </c>
      <c r="O8" s="118"/>
      <c r="P8" s="2"/>
      <c r="R8" s="56" t="s">
        <v>2</v>
      </c>
      <c r="S8" s="73">
        <f>AVERAGE(J13,J70,J125)</f>
        <v>230.25</v>
      </c>
    </row>
    <row r="9" spans="1:19" x14ac:dyDescent="0.25">
      <c r="A9" s="2"/>
      <c r="C9" s="9" t="s">
        <v>29</v>
      </c>
      <c r="D9" s="11">
        <v>61.82</v>
      </c>
      <c r="E9" s="11">
        <v>8.5</v>
      </c>
      <c r="F9" s="11">
        <v>1366</v>
      </c>
      <c r="G9" s="11">
        <v>1311</v>
      </c>
      <c r="H9" s="11">
        <v>1290</v>
      </c>
      <c r="I9" s="11">
        <v>1119</v>
      </c>
      <c r="J9" s="119">
        <f t="shared" si="0"/>
        <v>1271.5</v>
      </c>
      <c r="K9" s="120"/>
      <c r="M9" s="8">
        <v>4</v>
      </c>
      <c r="N9" s="117">
        <v>8</v>
      </c>
      <c r="O9" s="118"/>
      <c r="P9" s="2"/>
      <c r="R9" s="74" t="s">
        <v>552</v>
      </c>
      <c r="S9" s="76">
        <f>S6-S7</f>
        <v>782.08333333333337</v>
      </c>
    </row>
    <row r="10" spans="1:19" x14ac:dyDescent="0.25">
      <c r="A10" s="2"/>
      <c r="C10" s="9" t="s">
        <v>31</v>
      </c>
      <c r="D10" s="11">
        <v>59.12</v>
      </c>
      <c r="E10" s="11">
        <v>8.9</v>
      </c>
      <c r="F10" s="11">
        <v>522</v>
      </c>
      <c r="G10" s="11">
        <v>529</v>
      </c>
      <c r="H10" s="11">
        <v>591</v>
      </c>
      <c r="I10" s="11">
        <v>601</v>
      </c>
      <c r="J10" s="119">
        <f t="shared" si="0"/>
        <v>560.75</v>
      </c>
      <c r="K10" s="120"/>
      <c r="M10" s="8">
        <v>5</v>
      </c>
      <c r="N10" s="117">
        <v>9.9</v>
      </c>
      <c r="O10" s="118"/>
      <c r="P10" s="2"/>
      <c r="R10" s="74" t="s">
        <v>32</v>
      </c>
      <c r="S10" s="76">
        <f>S7-S8</f>
        <v>297.66666666666663</v>
      </c>
    </row>
    <row r="11" spans="1:19" x14ac:dyDescent="0.25">
      <c r="A11" s="2"/>
      <c r="C11" s="9" t="s">
        <v>33</v>
      </c>
      <c r="D11" s="11"/>
      <c r="E11" s="11"/>
      <c r="F11" s="11">
        <v>351</v>
      </c>
      <c r="G11" s="63">
        <v>360</v>
      </c>
      <c r="H11" s="63">
        <v>374</v>
      </c>
      <c r="I11" s="63">
        <v>377</v>
      </c>
      <c r="J11" s="119">
        <f t="shared" si="0"/>
        <v>365.5</v>
      </c>
      <c r="K11" s="120"/>
      <c r="M11" s="13">
        <v>6</v>
      </c>
      <c r="N11" s="121">
        <v>9.4</v>
      </c>
      <c r="O11" s="122"/>
      <c r="P11" s="2"/>
      <c r="R11" s="74" t="s">
        <v>30</v>
      </c>
      <c r="S11" s="75">
        <f>S6-S8</f>
        <v>1079.75</v>
      </c>
    </row>
    <row r="12" spans="1:19" ht="15.75" thickBot="1" x14ac:dyDescent="0.3">
      <c r="A12" s="2"/>
      <c r="C12" s="9" t="s">
        <v>35</v>
      </c>
      <c r="D12" s="11"/>
      <c r="E12" s="11"/>
      <c r="F12" s="11">
        <v>249</v>
      </c>
      <c r="G12" s="63">
        <v>263</v>
      </c>
      <c r="H12" s="63">
        <v>254</v>
      </c>
      <c r="I12" s="63">
        <v>269</v>
      </c>
      <c r="J12" s="119">
        <f t="shared" si="0"/>
        <v>258.75</v>
      </c>
      <c r="K12" s="120"/>
      <c r="N12" s="68" t="s">
        <v>36</v>
      </c>
      <c r="O12" s="69" t="s">
        <v>37</v>
      </c>
      <c r="P12" s="2"/>
      <c r="R12" s="77" t="s">
        <v>553</v>
      </c>
      <c r="S12" s="94">
        <f>S9/S6</f>
        <v>0.59701017811704837</v>
      </c>
    </row>
    <row r="13" spans="1:19" ht="15.75" thickBot="1" x14ac:dyDescent="0.3">
      <c r="A13" s="2"/>
      <c r="C13" s="14" t="s">
        <v>39</v>
      </c>
      <c r="D13" s="15">
        <v>59.07</v>
      </c>
      <c r="E13" s="15">
        <v>8.8000000000000007</v>
      </c>
      <c r="F13" s="15">
        <v>255</v>
      </c>
      <c r="G13" s="15">
        <v>252</v>
      </c>
      <c r="H13" s="15">
        <v>265</v>
      </c>
      <c r="I13" s="15">
        <v>274</v>
      </c>
      <c r="J13" s="123">
        <f t="shared" si="0"/>
        <v>261.5</v>
      </c>
      <c r="K13" s="124"/>
      <c r="M13" s="67" t="s">
        <v>40</v>
      </c>
      <c r="N13" s="65">
        <v>3.27</v>
      </c>
      <c r="O13" s="66">
        <v>5.29</v>
      </c>
      <c r="P13" s="2"/>
      <c r="R13" s="77" t="s">
        <v>38</v>
      </c>
      <c r="S13" s="78">
        <f>S10/S7</f>
        <v>0.5638516179952644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34</v>
      </c>
      <c r="S14" s="94">
        <f>S11/S6</f>
        <v>0.82423664122137408</v>
      </c>
    </row>
    <row r="15" spans="1:19" ht="15" customHeight="1" x14ac:dyDescent="0.25">
      <c r="A15" s="2"/>
      <c r="C15" s="17" t="s">
        <v>18</v>
      </c>
      <c r="D15" s="18" t="s">
        <v>19</v>
      </c>
      <c r="E15" s="18" t="s">
        <v>20</v>
      </c>
      <c r="F15" s="19" t="s">
        <v>41</v>
      </c>
      <c r="G15" s="20"/>
      <c r="H15" s="17" t="s">
        <v>18</v>
      </c>
      <c r="I15" s="111" t="s">
        <v>42</v>
      </c>
      <c r="J15" s="111"/>
      <c r="K15" s="113"/>
      <c r="M15" s="131" t="s">
        <v>43</v>
      </c>
      <c r="N15" s="132"/>
      <c r="O15" s="115"/>
      <c r="P15" s="2"/>
    </row>
    <row r="16" spans="1:19" x14ac:dyDescent="0.25">
      <c r="A16" s="2"/>
      <c r="C16" s="21" t="s">
        <v>44</v>
      </c>
      <c r="D16" s="11">
        <v>12.21</v>
      </c>
      <c r="E16" s="11">
        <v>10.1</v>
      </c>
      <c r="F16" s="22">
        <v>1487</v>
      </c>
      <c r="G16" s="16"/>
      <c r="H16" s="23" t="s">
        <v>1</v>
      </c>
      <c r="I16" s="135">
        <v>6.39</v>
      </c>
      <c r="J16" s="135"/>
      <c r="K16" s="136"/>
      <c r="M16" s="24" t="s">
        <v>20</v>
      </c>
      <c r="N16" s="25" t="s">
        <v>45</v>
      </c>
      <c r="O16" s="26" t="s">
        <v>46</v>
      </c>
      <c r="P16" s="2"/>
    </row>
    <row r="17" spans="1:16" ht="15.75" thickBot="1" x14ac:dyDescent="0.3">
      <c r="A17" s="2"/>
      <c r="C17" s="21" t="s">
        <v>47</v>
      </c>
      <c r="D17" s="11">
        <v>63.09</v>
      </c>
      <c r="E17" s="11"/>
      <c r="F17" s="22">
        <v>270</v>
      </c>
      <c r="G17" s="16"/>
      <c r="H17" s="27" t="s">
        <v>2</v>
      </c>
      <c r="I17" s="137">
        <v>5.94</v>
      </c>
      <c r="J17" s="137"/>
      <c r="K17" s="138"/>
      <c r="M17" s="65">
        <v>7</v>
      </c>
      <c r="N17" s="28">
        <v>129</v>
      </c>
      <c r="O17" s="66">
        <v>0.03</v>
      </c>
      <c r="P17" s="2"/>
    </row>
    <row r="18" spans="1:16" ht="15.75" thickBot="1" x14ac:dyDescent="0.3">
      <c r="A18" s="2"/>
      <c r="C18" s="21" t="s">
        <v>48</v>
      </c>
      <c r="D18" s="11">
        <v>64.66</v>
      </c>
      <c r="E18" s="11"/>
      <c r="F18" s="22">
        <v>261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49</v>
      </c>
      <c r="D19" s="11"/>
      <c r="E19" s="11"/>
      <c r="F19" s="22"/>
      <c r="G19" s="16"/>
      <c r="H19" s="109" t="s">
        <v>50</v>
      </c>
      <c r="I19" s="111"/>
      <c r="J19" s="111"/>
      <c r="K19" s="113"/>
      <c r="M19" s="6" t="s">
        <v>51</v>
      </c>
      <c r="N19" s="29" t="s">
        <v>20</v>
      </c>
      <c r="O19" s="30" t="s">
        <v>52</v>
      </c>
      <c r="P19" s="2"/>
    </row>
    <row r="20" spans="1:16" x14ac:dyDescent="0.25">
      <c r="A20" s="2"/>
      <c r="C20" s="21" t="s">
        <v>53</v>
      </c>
      <c r="D20" s="11">
        <v>63.39</v>
      </c>
      <c r="E20" s="11"/>
      <c r="F20" s="22">
        <v>258</v>
      </c>
      <c r="G20" s="16"/>
      <c r="H20" s="31" t="s">
        <v>54</v>
      </c>
      <c r="I20" s="7" t="s">
        <v>55</v>
      </c>
      <c r="J20" s="7" t="s">
        <v>56</v>
      </c>
      <c r="K20" s="32" t="s">
        <v>57</v>
      </c>
      <c r="M20" s="8">
        <v>1</v>
      </c>
      <c r="N20" s="33">
        <v>5.5</v>
      </c>
      <c r="O20" s="34">
        <v>100</v>
      </c>
      <c r="P20" s="2"/>
    </row>
    <row r="21" spans="1:16" x14ac:dyDescent="0.25">
      <c r="A21" s="2"/>
      <c r="C21" s="21" t="s">
        <v>58</v>
      </c>
      <c r="D21" s="11">
        <v>74.47</v>
      </c>
      <c r="E21" s="11"/>
      <c r="F21" s="22">
        <v>1889</v>
      </c>
      <c r="G21" s="16"/>
      <c r="H21" s="125">
        <v>2</v>
      </c>
      <c r="I21" s="127">
        <v>577</v>
      </c>
      <c r="J21" s="127">
        <v>266</v>
      </c>
      <c r="K21" s="129">
        <f>((I21-J21)/I21)</f>
        <v>0.53899480069324091</v>
      </c>
      <c r="M21" s="13">
        <v>2</v>
      </c>
      <c r="N21" s="35">
        <v>5.4</v>
      </c>
      <c r="O21" s="36">
        <v>100</v>
      </c>
      <c r="P21" s="2"/>
    </row>
    <row r="22" spans="1:16" ht="15.75" customHeight="1" thickBot="1" x14ac:dyDescent="0.3">
      <c r="A22" s="2"/>
      <c r="C22" s="21" t="s">
        <v>59</v>
      </c>
      <c r="D22" s="11">
        <v>76.260000000000005</v>
      </c>
      <c r="E22" s="11">
        <v>7.6</v>
      </c>
      <c r="F22" s="22">
        <v>505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60</v>
      </c>
      <c r="D23" s="11"/>
      <c r="E23" s="11"/>
      <c r="F23" s="22">
        <v>489</v>
      </c>
      <c r="G23" s="16"/>
      <c r="H23" s="125">
        <v>10</v>
      </c>
      <c r="I23" s="127">
        <v>581</v>
      </c>
      <c r="J23" s="127">
        <v>290</v>
      </c>
      <c r="K23" s="129">
        <f>((I23-J23)/I23)</f>
        <v>0.50086058519793464</v>
      </c>
      <c r="M23" s="131" t="s">
        <v>61</v>
      </c>
      <c r="N23" s="132"/>
      <c r="O23" s="115"/>
      <c r="P23" s="2"/>
    </row>
    <row r="24" spans="1:16" ht="15.75" thickBot="1" x14ac:dyDescent="0.3">
      <c r="A24" s="2"/>
      <c r="C24" s="21" t="s">
        <v>62</v>
      </c>
      <c r="D24" s="11">
        <v>77.87</v>
      </c>
      <c r="E24" s="11">
        <v>7.1</v>
      </c>
      <c r="F24" s="22">
        <v>829</v>
      </c>
      <c r="G24" s="16"/>
      <c r="H24" s="126"/>
      <c r="I24" s="128"/>
      <c r="J24" s="128"/>
      <c r="K24" s="130"/>
      <c r="M24" s="133" t="s">
        <v>63</v>
      </c>
      <c r="N24" s="134"/>
      <c r="O24" s="37">
        <f>(J9-J10)/J9</f>
        <v>0.55898545025560364</v>
      </c>
      <c r="P24" s="2"/>
    </row>
    <row r="25" spans="1:16" ht="15.75" thickBot="1" x14ac:dyDescent="0.3">
      <c r="A25" s="2"/>
      <c r="C25" s="38" t="s">
        <v>64</v>
      </c>
      <c r="D25" s="15"/>
      <c r="E25" s="15"/>
      <c r="F25" s="39">
        <v>811</v>
      </c>
      <c r="G25" s="16"/>
      <c r="M25" s="133" t="s">
        <v>65</v>
      </c>
      <c r="N25" s="134"/>
      <c r="O25" s="37">
        <f>(J10-J11)/J10</f>
        <v>0.34819438252340618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31" t="s">
        <v>66</v>
      </c>
      <c r="I26" s="132"/>
      <c r="J26" s="132"/>
      <c r="K26" s="115"/>
      <c r="M26" s="133" t="s">
        <v>67</v>
      </c>
      <c r="N26" s="134"/>
      <c r="O26" s="37">
        <f>(J11-J12)/J11</f>
        <v>0.29206566347469221</v>
      </c>
      <c r="P26" s="2"/>
    </row>
    <row r="27" spans="1:16" ht="15.75" customHeight="1" x14ac:dyDescent="0.25">
      <c r="A27" s="2"/>
      <c r="B27" s="41"/>
      <c r="C27" s="42" t="s">
        <v>18</v>
      </c>
      <c r="D27" s="43" t="s">
        <v>19</v>
      </c>
      <c r="E27" s="43" t="s">
        <v>14</v>
      </c>
      <c r="F27" s="19" t="s">
        <v>13</v>
      </c>
      <c r="G27" s="44" t="s">
        <v>20</v>
      </c>
      <c r="H27" s="24" t="s">
        <v>18</v>
      </c>
      <c r="I27" s="25" t="s">
        <v>68</v>
      </c>
      <c r="J27" s="25" t="s">
        <v>69</v>
      </c>
      <c r="K27" s="26" t="s">
        <v>70</v>
      </c>
      <c r="M27" s="133" t="s">
        <v>71</v>
      </c>
      <c r="N27" s="134"/>
      <c r="O27" s="37">
        <f>(J12-J13)/J12</f>
        <v>-1.0628019323671498E-2</v>
      </c>
      <c r="P27" s="2"/>
    </row>
    <row r="28" spans="1:16" ht="15" customHeight="1" x14ac:dyDescent="0.25">
      <c r="A28" s="2"/>
      <c r="B28" s="41"/>
      <c r="C28" s="45" t="s">
        <v>72</v>
      </c>
      <c r="D28" s="33">
        <v>90.89</v>
      </c>
      <c r="E28" s="33"/>
      <c r="F28" s="34"/>
      <c r="G28" s="46"/>
      <c r="H28" s="47" t="s">
        <v>104</v>
      </c>
      <c r="I28" s="33">
        <v>777</v>
      </c>
      <c r="J28" s="33">
        <v>701</v>
      </c>
      <c r="K28" s="34">
        <f>I28-J28</f>
        <v>76</v>
      </c>
      <c r="M28" s="142" t="s">
        <v>73</v>
      </c>
      <c r="N28" s="143"/>
      <c r="O28" s="70">
        <f>(J10-J13)/J10</f>
        <v>0.53366027641551494</v>
      </c>
      <c r="P28" s="2"/>
    </row>
    <row r="29" spans="1:16" ht="15.75" thickBot="1" x14ac:dyDescent="0.3">
      <c r="A29" s="2"/>
      <c r="B29" s="41"/>
      <c r="C29" s="45" t="s">
        <v>74</v>
      </c>
      <c r="D29" s="33">
        <v>72.95</v>
      </c>
      <c r="E29" s="33">
        <v>68.03</v>
      </c>
      <c r="F29" s="34">
        <v>93.26</v>
      </c>
      <c r="G29" s="48">
        <v>6.2</v>
      </c>
      <c r="H29" s="65" t="s">
        <v>2</v>
      </c>
      <c r="I29" s="35">
        <v>279</v>
      </c>
      <c r="J29" s="35">
        <v>255</v>
      </c>
      <c r="K29" s="36">
        <f>I29-J29</f>
        <v>24</v>
      </c>
      <c r="L29" s="49"/>
      <c r="M29" s="147" t="s">
        <v>75</v>
      </c>
      <c r="N29" s="148"/>
      <c r="O29" s="71">
        <f>(J9-J13)/J9</f>
        <v>0.794337396775462</v>
      </c>
      <c r="P29" s="2"/>
    </row>
    <row r="30" spans="1:16" ht="15" customHeight="1" x14ac:dyDescent="0.25">
      <c r="A30" s="2"/>
      <c r="B30" s="41"/>
      <c r="C30" s="45" t="s">
        <v>76</v>
      </c>
      <c r="D30" s="33">
        <v>79.150000000000006</v>
      </c>
      <c r="E30" s="33">
        <v>64.03</v>
      </c>
      <c r="F30" s="34">
        <v>80.900000000000006</v>
      </c>
      <c r="P30" s="2"/>
    </row>
    <row r="31" spans="1:16" ht="15" customHeight="1" x14ac:dyDescent="0.25">
      <c r="A31" s="2"/>
      <c r="B31" s="41"/>
      <c r="C31" s="45" t="s">
        <v>77</v>
      </c>
      <c r="D31" s="33">
        <v>76.25</v>
      </c>
      <c r="E31" s="33">
        <v>54.47</v>
      </c>
      <c r="F31" s="34">
        <v>71.44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56.77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90.94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90"/>
      <c r="C40" s="139" t="s">
        <v>249</v>
      </c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1"/>
      <c r="P40" s="2"/>
    </row>
    <row r="41" spans="1:16" x14ac:dyDescent="0.25">
      <c r="A41" s="2"/>
      <c r="C41" s="139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1"/>
      <c r="P41" s="2"/>
    </row>
    <row r="42" spans="1:16" x14ac:dyDescent="0.25">
      <c r="A42" s="2"/>
      <c r="C42" s="139" t="s">
        <v>250</v>
      </c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1"/>
      <c r="P42" s="2"/>
    </row>
    <row r="43" spans="1:16" x14ac:dyDescent="0.25">
      <c r="A43" s="2"/>
      <c r="C43" s="139" t="s">
        <v>251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1"/>
      <c r="P43" s="2"/>
    </row>
    <row r="44" spans="1:16" x14ac:dyDescent="0.25">
      <c r="A44" s="2"/>
      <c r="C44" s="139" t="s">
        <v>252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1"/>
      <c r="P44" s="2"/>
    </row>
    <row r="45" spans="1:16" x14ac:dyDescent="0.25">
      <c r="A45" s="2"/>
      <c r="C45" s="139" t="s">
        <v>253</v>
      </c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1"/>
      <c r="P45" s="2"/>
    </row>
    <row r="46" spans="1:16" x14ac:dyDescent="0.25">
      <c r="A46" s="2"/>
      <c r="C46" s="139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1"/>
      <c r="P46" s="2"/>
    </row>
    <row r="47" spans="1:16" x14ac:dyDescent="0.25">
      <c r="A47" s="2"/>
      <c r="C47" s="139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1"/>
      <c r="P47" s="2"/>
    </row>
    <row r="48" spans="1:16" x14ac:dyDescent="0.25">
      <c r="A48" s="2"/>
      <c r="C48" s="139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1"/>
      <c r="P48" s="2"/>
    </row>
    <row r="49" spans="1:16" x14ac:dyDescent="0.25">
      <c r="A49" s="2"/>
      <c r="C49" s="139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1"/>
      <c r="P49" s="2"/>
    </row>
    <row r="50" spans="1:16" ht="15" customHeight="1" x14ac:dyDescent="0.25">
      <c r="A50" s="2"/>
      <c r="C50" s="139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1"/>
      <c r="P50" s="2"/>
    </row>
    <row r="51" spans="1:16" x14ac:dyDescent="0.25">
      <c r="A51" s="2"/>
      <c r="C51" s="139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1"/>
      <c r="P51" s="2"/>
    </row>
    <row r="52" spans="1:16" x14ac:dyDescent="0.25">
      <c r="A52" s="2"/>
      <c r="C52" s="139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1"/>
      <c r="P52" s="2"/>
    </row>
    <row r="53" spans="1:16" x14ac:dyDescent="0.25">
      <c r="A53" s="2"/>
      <c r="C53" s="144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219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9" t="s">
        <v>18</v>
      </c>
      <c r="D62" s="111" t="s">
        <v>19</v>
      </c>
      <c r="E62" s="111" t="s">
        <v>20</v>
      </c>
      <c r="F62" s="111" t="s">
        <v>21</v>
      </c>
      <c r="G62" s="111"/>
      <c r="H62" s="111"/>
      <c r="I62" s="111"/>
      <c r="J62" s="111"/>
      <c r="K62" s="113"/>
      <c r="M62" s="6" t="s">
        <v>22</v>
      </c>
      <c r="N62" s="114" t="s">
        <v>20</v>
      </c>
      <c r="O62" s="115"/>
      <c r="P62" s="2"/>
    </row>
    <row r="63" spans="1:16" x14ac:dyDescent="0.25">
      <c r="A63" s="2"/>
      <c r="C63" s="110"/>
      <c r="D63" s="112"/>
      <c r="E63" s="112"/>
      <c r="F63" s="7" t="s">
        <v>23</v>
      </c>
      <c r="G63" s="7" t="s">
        <v>24</v>
      </c>
      <c r="H63" s="7" t="s">
        <v>25</v>
      </c>
      <c r="I63" s="7" t="s">
        <v>26</v>
      </c>
      <c r="J63" s="112" t="s">
        <v>6</v>
      </c>
      <c r="K63" s="116"/>
      <c r="M63" s="8">
        <v>1</v>
      </c>
      <c r="N63" s="117"/>
      <c r="O63" s="118"/>
      <c r="P63" s="2"/>
    </row>
    <row r="64" spans="1:16" ht="15" customHeight="1" x14ac:dyDescent="0.25">
      <c r="A64" s="2"/>
      <c r="C64" s="9" t="s">
        <v>27</v>
      </c>
      <c r="D64" s="10"/>
      <c r="E64" s="10"/>
      <c r="F64" s="11">
        <v>1140</v>
      </c>
      <c r="G64" s="12"/>
      <c r="H64" s="12"/>
      <c r="I64" s="12"/>
      <c r="J64" s="119">
        <f>AVERAGE(F64:I64)</f>
        <v>1140</v>
      </c>
      <c r="K64" s="120"/>
      <c r="M64" s="8">
        <v>2</v>
      </c>
      <c r="N64" s="117">
        <v>9.3000000000000007</v>
      </c>
      <c r="O64" s="118"/>
      <c r="P64" s="2"/>
    </row>
    <row r="65" spans="1:16" x14ac:dyDescent="0.25">
      <c r="A65" s="2"/>
      <c r="C65" s="9" t="s">
        <v>28</v>
      </c>
      <c r="D65" s="10"/>
      <c r="E65" s="10"/>
      <c r="F65" s="11">
        <v>610</v>
      </c>
      <c r="G65" s="12"/>
      <c r="H65" s="12"/>
      <c r="I65" s="12"/>
      <c r="J65" s="119">
        <f t="shared" ref="J65:J70" si="1">AVERAGE(F65:I65)</f>
        <v>610</v>
      </c>
      <c r="K65" s="120"/>
      <c r="M65" s="8">
        <v>3</v>
      </c>
      <c r="N65" s="117">
        <v>8.9</v>
      </c>
      <c r="O65" s="118"/>
      <c r="P65" s="2"/>
    </row>
    <row r="66" spans="1:16" ht="15" customHeight="1" x14ac:dyDescent="0.25">
      <c r="A66" s="2"/>
      <c r="C66" s="9" t="s">
        <v>29</v>
      </c>
      <c r="D66" s="11">
        <v>64.7</v>
      </c>
      <c r="E66" s="11">
        <v>7.9</v>
      </c>
      <c r="F66" s="11">
        <v>1328</v>
      </c>
      <c r="G66" s="11">
        <v>1293</v>
      </c>
      <c r="H66" s="11">
        <v>1528</v>
      </c>
      <c r="I66" s="11">
        <v>1491</v>
      </c>
      <c r="J66" s="119">
        <f t="shared" si="1"/>
        <v>1410</v>
      </c>
      <c r="K66" s="120"/>
      <c r="M66" s="8">
        <v>4</v>
      </c>
      <c r="N66" s="117">
        <v>7.3</v>
      </c>
      <c r="O66" s="118"/>
      <c r="P66" s="2"/>
    </row>
    <row r="67" spans="1:16" ht="15" customHeight="1" x14ac:dyDescent="0.25">
      <c r="A67" s="2"/>
      <c r="C67" s="9" t="s">
        <v>31</v>
      </c>
      <c r="D67" s="11">
        <v>61.46</v>
      </c>
      <c r="E67" s="11">
        <v>8.9</v>
      </c>
      <c r="F67" s="11">
        <v>562</v>
      </c>
      <c r="G67" s="11">
        <v>541</v>
      </c>
      <c r="H67" s="11">
        <v>510</v>
      </c>
      <c r="I67" s="11">
        <v>525</v>
      </c>
      <c r="J67" s="119">
        <f t="shared" si="1"/>
        <v>534.5</v>
      </c>
      <c r="K67" s="120"/>
      <c r="M67" s="8">
        <v>5</v>
      </c>
      <c r="N67" s="117">
        <v>9.5</v>
      </c>
      <c r="O67" s="118"/>
      <c r="P67" s="2"/>
    </row>
    <row r="68" spans="1:16" ht="15.75" customHeight="1" thickBot="1" x14ac:dyDescent="0.3">
      <c r="A68" s="2"/>
      <c r="C68" s="9" t="s">
        <v>33</v>
      </c>
      <c r="D68" s="11"/>
      <c r="E68" s="11"/>
      <c r="F68" s="11">
        <v>305</v>
      </c>
      <c r="G68" s="63">
        <v>319</v>
      </c>
      <c r="H68" s="63">
        <v>300</v>
      </c>
      <c r="I68" s="63">
        <v>312</v>
      </c>
      <c r="J68" s="119">
        <f t="shared" si="1"/>
        <v>309</v>
      </c>
      <c r="K68" s="120"/>
      <c r="M68" s="13">
        <v>6</v>
      </c>
      <c r="N68" s="121">
        <v>10.199999999999999</v>
      </c>
      <c r="O68" s="122"/>
      <c r="P68" s="2"/>
    </row>
    <row r="69" spans="1:16" ht="15.75" thickBot="1" x14ac:dyDescent="0.3">
      <c r="A69" s="2"/>
      <c r="C69" s="9" t="s">
        <v>35</v>
      </c>
      <c r="D69" s="11"/>
      <c r="E69" s="11"/>
      <c r="F69" s="11">
        <v>232</v>
      </c>
      <c r="G69" s="63">
        <v>228</v>
      </c>
      <c r="H69" s="63">
        <v>191</v>
      </c>
      <c r="I69" s="63">
        <v>194</v>
      </c>
      <c r="J69" s="119">
        <f t="shared" si="1"/>
        <v>211.25</v>
      </c>
      <c r="K69" s="120"/>
      <c r="N69" s="68" t="s">
        <v>36</v>
      </c>
      <c r="O69" s="69" t="s">
        <v>37</v>
      </c>
      <c r="P69" s="2"/>
    </row>
    <row r="70" spans="1:16" ht="15.75" thickBot="1" x14ac:dyDescent="0.3">
      <c r="A70" s="2"/>
      <c r="C70" s="14" t="s">
        <v>39</v>
      </c>
      <c r="D70" s="15">
        <v>60.42</v>
      </c>
      <c r="E70" s="15">
        <v>8.8000000000000007</v>
      </c>
      <c r="F70" s="15">
        <v>237</v>
      </c>
      <c r="G70" s="15">
        <v>234</v>
      </c>
      <c r="H70" s="15">
        <v>200</v>
      </c>
      <c r="I70" s="15">
        <v>203</v>
      </c>
      <c r="J70" s="123">
        <f t="shared" si="1"/>
        <v>218.5</v>
      </c>
      <c r="K70" s="124"/>
      <c r="M70" s="67" t="s">
        <v>40</v>
      </c>
      <c r="N70" s="65">
        <v>3.45</v>
      </c>
      <c r="O70" s="66">
        <v>5.35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18</v>
      </c>
      <c r="D72" s="18" t="s">
        <v>19</v>
      </c>
      <c r="E72" s="18" t="s">
        <v>20</v>
      </c>
      <c r="F72" s="19" t="s">
        <v>41</v>
      </c>
      <c r="G72" s="20"/>
      <c r="H72" s="17" t="s">
        <v>18</v>
      </c>
      <c r="I72" s="111" t="s">
        <v>42</v>
      </c>
      <c r="J72" s="111"/>
      <c r="K72" s="113"/>
      <c r="M72" s="131" t="s">
        <v>43</v>
      </c>
      <c r="N72" s="132"/>
      <c r="O72" s="115"/>
      <c r="P72" s="2"/>
    </row>
    <row r="73" spans="1:16" ht="15" customHeight="1" x14ac:dyDescent="0.25">
      <c r="A73" s="2"/>
      <c r="C73" s="21" t="s">
        <v>44</v>
      </c>
      <c r="D73" s="11">
        <v>11.28</v>
      </c>
      <c r="E73" s="11">
        <v>9.5</v>
      </c>
      <c r="F73" s="22">
        <v>1390</v>
      </c>
      <c r="G73" s="16"/>
      <c r="H73" s="23" t="s">
        <v>1</v>
      </c>
      <c r="I73" s="135">
        <v>5.61</v>
      </c>
      <c r="J73" s="135"/>
      <c r="K73" s="136"/>
      <c r="M73" s="24" t="s">
        <v>20</v>
      </c>
      <c r="N73" s="25" t="s">
        <v>45</v>
      </c>
      <c r="O73" s="26" t="s">
        <v>46</v>
      </c>
      <c r="P73" s="2"/>
    </row>
    <row r="74" spans="1:16" ht="15.75" thickBot="1" x14ac:dyDescent="0.3">
      <c r="A74" s="2"/>
      <c r="C74" s="21" t="s">
        <v>47</v>
      </c>
      <c r="D74" s="11">
        <v>66.16</v>
      </c>
      <c r="E74" s="11"/>
      <c r="F74" s="22">
        <v>249</v>
      </c>
      <c r="G74" s="16"/>
      <c r="H74" s="27" t="s">
        <v>2</v>
      </c>
      <c r="I74" s="137">
        <v>5.38</v>
      </c>
      <c r="J74" s="137"/>
      <c r="K74" s="138"/>
      <c r="M74" s="65">
        <v>6.8</v>
      </c>
      <c r="N74" s="28">
        <v>49</v>
      </c>
      <c r="O74" s="66">
        <v>0.05</v>
      </c>
      <c r="P74" s="2"/>
    </row>
    <row r="75" spans="1:16" ht="15" customHeight="1" thickBot="1" x14ac:dyDescent="0.3">
      <c r="A75" s="2"/>
      <c r="C75" s="21" t="s">
        <v>48</v>
      </c>
      <c r="D75" s="11">
        <v>66.38</v>
      </c>
      <c r="E75" s="11"/>
      <c r="F75" s="22">
        <v>249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49</v>
      </c>
      <c r="D76" s="11"/>
      <c r="E76" s="11"/>
      <c r="F76" s="22"/>
      <c r="G76" s="16"/>
      <c r="H76" s="109" t="s">
        <v>50</v>
      </c>
      <c r="I76" s="111"/>
      <c r="J76" s="111"/>
      <c r="K76" s="113"/>
      <c r="M76" s="6" t="s">
        <v>51</v>
      </c>
      <c r="N76" s="29" t="s">
        <v>20</v>
      </c>
      <c r="O76" s="30" t="s">
        <v>52</v>
      </c>
      <c r="P76" s="2"/>
    </row>
    <row r="77" spans="1:16" x14ac:dyDescent="0.25">
      <c r="A77" s="2"/>
      <c r="C77" s="21" t="s">
        <v>53</v>
      </c>
      <c r="D77" s="11">
        <v>62.93</v>
      </c>
      <c r="E77" s="11"/>
      <c r="F77" s="22">
        <v>242</v>
      </c>
      <c r="G77" s="16"/>
      <c r="H77" s="31" t="s">
        <v>54</v>
      </c>
      <c r="I77" s="7" t="s">
        <v>55</v>
      </c>
      <c r="J77" s="7" t="s">
        <v>56</v>
      </c>
      <c r="K77" s="32" t="s">
        <v>57</v>
      </c>
      <c r="M77" s="8">
        <v>1</v>
      </c>
      <c r="N77" s="33">
        <v>5.6</v>
      </c>
      <c r="O77" s="34">
        <v>100</v>
      </c>
      <c r="P77" s="2"/>
    </row>
    <row r="78" spans="1:16" x14ac:dyDescent="0.25">
      <c r="A78" s="2"/>
      <c r="C78" s="21" t="s">
        <v>58</v>
      </c>
      <c r="D78" s="11">
        <v>75.150000000000006</v>
      </c>
      <c r="E78" s="11"/>
      <c r="F78" s="22">
        <v>1830</v>
      </c>
      <c r="G78" s="16"/>
      <c r="H78" s="125">
        <v>3</v>
      </c>
      <c r="I78" s="127">
        <v>559</v>
      </c>
      <c r="J78" s="127">
        <v>279</v>
      </c>
      <c r="K78" s="129">
        <f>((I78-J78)/I78)</f>
        <v>0.50089445438282643</v>
      </c>
      <c r="M78" s="13">
        <v>2</v>
      </c>
      <c r="N78" s="35">
        <v>5.7</v>
      </c>
      <c r="O78" s="36">
        <v>100</v>
      </c>
      <c r="P78" s="2"/>
    </row>
    <row r="79" spans="1:16" ht="15.75" thickBot="1" x14ac:dyDescent="0.3">
      <c r="A79" s="2"/>
      <c r="C79" s="21" t="s">
        <v>59</v>
      </c>
      <c r="D79" s="11">
        <v>76.47</v>
      </c>
      <c r="E79" s="11">
        <v>7.4</v>
      </c>
      <c r="F79" s="22">
        <v>502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60</v>
      </c>
      <c r="D80" s="11"/>
      <c r="E80" s="11"/>
      <c r="F80" s="22">
        <v>490</v>
      </c>
      <c r="G80" s="16"/>
      <c r="H80" s="125">
        <v>12</v>
      </c>
      <c r="I80" s="127">
        <v>393</v>
      </c>
      <c r="J80" s="127">
        <v>200</v>
      </c>
      <c r="K80" s="129">
        <f>((I80-J80)/I80)</f>
        <v>0.4910941475826972</v>
      </c>
      <c r="M80" s="131" t="s">
        <v>61</v>
      </c>
      <c r="N80" s="132"/>
      <c r="O80" s="115"/>
      <c r="P80" s="2"/>
    </row>
    <row r="81" spans="1:16" ht="15.75" thickBot="1" x14ac:dyDescent="0.3">
      <c r="A81" s="2"/>
      <c r="C81" s="21" t="s">
        <v>62</v>
      </c>
      <c r="D81" s="11">
        <v>77.55</v>
      </c>
      <c r="E81" s="11">
        <v>6.9</v>
      </c>
      <c r="F81" s="22">
        <v>825</v>
      </c>
      <c r="G81" s="16"/>
      <c r="H81" s="126"/>
      <c r="I81" s="128"/>
      <c r="J81" s="128"/>
      <c r="K81" s="130"/>
      <c r="M81" s="133" t="s">
        <v>63</v>
      </c>
      <c r="N81" s="134"/>
      <c r="O81" s="37">
        <f>(J66-J67)/J66</f>
        <v>0.62092198581560287</v>
      </c>
      <c r="P81" s="2"/>
    </row>
    <row r="82" spans="1:16" ht="15.75" thickBot="1" x14ac:dyDescent="0.3">
      <c r="A82" s="2"/>
      <c r="C82" s="38" t="s">
        <v>64</v>
      </c>
      <c r="D82" s="15"/>
      <c r="E82" s="15"/>
      <c r="F82" s="39">
        <v>803</v>
      </c>
      <c r="G82" s="16"/>
      <c r="M82" s="133" t="s">
        <v>65</v>
      </c>
      <c r="N82" s="134"/>
      <c r="O82" s="37">
        <f>(J67-J68)/J67</f>
        <v>0.42188961646398504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31" t="s">
        <v>66</v>
      </c>
      <c r="I83" s="132"/>
      <c r="J83" s="132"/>
      <c r="K83" s="115"/>
      <c r="M83" s="133" t="s">
        <v>67</v>
      </c>
      <c r="N83" s="134"/>
      <c r="O83" s="37">
        <f>(J68-J69)/J68</f>
        <v>0.3163430420711974</v>
      </c>
      <c r="P83" s="2"/>
    </row>
    <row r="84" spans="1:16" ht="15.75" customHeight="1" x14ac:dyDescent="0.25">
      <c r="A84" s="2"/>
      <c r="B84" s="41"/>
      <c r="C84" s="42" t="s">
        <v>18</v>
      </c>
      <c r="D84" s="43" t="s">
        <v>19</v>
      </c>
      <c r="E84" s="43" t="s">
        <v>14</v>
      </c>
      <c r="F84" s="19" t="s">
        <v>13</v>
      </c>
      <c r="G84" s="44" t="s">
        <v>20</v>
      </c>
      <c r="H84" s="24" t="s">
        <v>18</v>
      </c>
      <c r="I84" s="25" t="s">
        <v>68</v>
      </c>
      <c r="J84" s="25" t="s">
        <v>69</v>
      </c>
      <c r="K84" s="26" t="s">
        <v>70</v>
      </c>
      <c r="M84" s="133" t="s">
        <v>71</v>
      </c>
      <c r="N84" s="134"/>
      <c r="O84" s="37">
        <f>(J69-J70)/J69</f>
        <v>-3.4319526627218933E-2</v>
      </c>
      <c r="P84" s="2"/>
    </row>
    <row r="85" spans="1:16" x14ac:dyDescent="0.25">
      <c r="A85" s="2"/>
      <c r="B85" s="41"/>
      <c r="C85" s="45" t="s">
        <v>72</v>
      </c>
      <c r="D85" s="33">
        <v>91.3</v>
      </c>
      <c r="E85" s="33"/>
      <c r="F85" s="34"/>
      <c r="G85" s="46"/>
      <c r="H85" s="47" t="s">
        <v>104</v>
      </c>
      <c r="I85" s="33">
        <v>379</v>
      </c>
      <c r="J85" s="33">
        <v>271</v>
      </c>
      <c r="K85" s="34">
        <f>I85-J85</f>
        <v>108</v>
      </c>
      <c r="M85" s="142" t="s">
        <v>73</v>
      </c>
      <c r="N85" s="143"/>
      <c r="O85" s="70">
        <f>(J67-J70)/J67</f>
        <v>0.59120673526660428</v>
      </c>
      <c r="P85" s="2"/>
    </row>
    <row r="86" spans="1:16" ht="15.75" thickBot="1" x14ac:dyDescent="0.3">
      <c r="A86" s="2"/>
      <c r="B86" s="41"/>
      <c r="C86" s="45" t="s">
        <v>74</v>
      </c>
      <c r="D86" s="33">
        <v>72.7</v>
      </c>
      <c r="E86" s="33">
        <v>67.900000000000006</v>
      </c>
      <c r="F86" s="34">
        <v>93.4</v>
      </c>
      <c r="G86" s="48">
        <v>6.1</v>
      </c>
      <c r="H86" s="65" t="s">
        <v>2</v>
      </c>
      <c r="I86" s="35">
        <v>196</v>
      </c>
      <c r="J86" s="35">
        <v>164</v>
      </c>
      <c r="K86" s="34">
        <f>I86-J86</f>
        <v>32</v>
      </c>
      <c r="L86" s="49"/>
      <c r="M86" s="147" t="s">
        <v>75</v>
      </c>
      <c r="N86" s="148"/>
      <c r="O86" s="71">
        <f>(J66-J70)/J66</f>
        <v>0.84503546099290783</v>
      </c>
      <c r="P86" s="2"/>
    </row>
    <row r="87" spans="1:16" ht="15" customHeight="1" x14ac:dyDescent="0.25">
      <c r="A87" s="2"/>
      <c r="B87" s="41"/>
      <c r="C87" s="45" t="s">
        <v>76</v>
      </c>
      <c r="D87" s="33">
        <v>79.849999999999994</v>
      </c>
      <c r="E87" s="33">
        <v>64.459999999999994</v>
      </c>
      <c r="F87" s="34">
        <v>80.73</v>
      </c>
      <c r="P87" s="2"/>
    </row>
    <row r="88" spans="1:16" ht="15" customHeight="1" x14ac:dyDescent="0.25">
      <c r="A88" s="2"/>
      <c r="B88" s="41"/>
      <c r="C88" s="45" t="s">
        <v>77</v>
      </c>
      <c r="D88" s="33">
        <v>76.900000000000006</v>
      </c>
      <c r="E88" s="33">
        <v>54.8</v>
      </c>
      <c r="F88" s="34">
        <v>71.260000000000005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52.85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91.35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90"/>
      <c r="C97" s="139" t="s">
        <v>254</v>
      </c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1"/>
      <c r="P97" s="2"/>
    </row>
    <row r="98" spans="1:18" ht="15" customHeight="1" x14ac:dyDescent="0.25">
      <c r="A98" s="2"/>
      <c r="C98" s="139" t="s">
        <v>87</v>
      </c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1"/>
      <c r="P98" s="2"/>
    </row>
    <row r="99" spans="1:18" ht="15" customHeight="1" x14ac:dyDescent="0.25">
      <c r="A99" s="2"/>
      <c r="C99" s="139" t="s">
        <v>255</v>
      </c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1"/>
      <c r="P99" s="2"/>
    </row>
    <row r="100" spans="1:18" ht="15.75" customHeight="1" x14ac:dyDescent="0.25">
      <c r="A100" s="2"/>
      <c r="C100" s="139" t="s">
        <v>256</v>
      </c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1"/>
      <c r="P100" s="2"/>
      <c r="R100" s="64" t="s">
        <v>16</v>
      </c>
    </row>
    <row r="101" spans="1:18" ht="15" customHeight="1" x14ac:dyDescent="0.25">
      <c r="A101" s="2"/>
      <c r="C101" s="139" t="s">
        <v>257</v>
      </c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1"/>
      <c r="P101" s="2"/>
    </row>
    <row r="102" spans="1:18" ht="15" customHeight="1" x14ac:dyDescent="0.25">
      <c r="A102" s="2"/>
      <c r="C102" s="139" t="s">
        <v>258</v>
      </c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1"/>
      <c r="P102" s="2"/>
    </row>
    <row r="103" spans="1:18" x14ac:dyDescent="0.25">
      <c r="A103" s="2"/>
      <c r="C103" s="139" t="s">
        <v>259</v>
      </c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1"/>
      <c r="P103" s="2"/>
    </row>
    <row r="104" spans="1:18" x14ac:dyDescent="0.25">
      <c r="A104" s="2"/>
      <c r="C104" s="139" t="s">
        <v>260</v>
      </c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1"/>
      <c r="P104" s="2"/>
    </row>
    <row r="105" spans="1:18" x14ac:dyDescent="0.25">
      <c r="A105" s="2"/>
      <c r="C105" s="139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1"/>
      <c r="P105" s="2"/>
    </row>
    <row r="106" spans="1:18" x14ac:dyDescent="0.25">
      <c r="A106" s="2"/>
      <c r="C106" s="139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1"/>
      <c r="P106" s="2"/>
    </row>
    <row r="107" spans="1:18" x14ac:dyDescent="0.25">
      <c r="A107" s="2"/>
      <c r="C107" s="139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1"/>
      <c r="P107" s="2"/>
    </row>
    <row r="108" spans="1:18" x14ac:dyDescent="0.25">
      <c r="A108" s="2"/>
      <c r="C108" s="139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1"/>
      <c r="P108" s="2"/>
    </row>
    <row r="109" spans="1:18" x14ac:dyDescent="0.25">
      <c r="A109" s="2"/>
      <c r="C109" s="139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1"/>
      <c r="P109" s="2"/>
    </row>
    <row r="110" spans="1:18" x14ac:dyDescent="0.25">
      <c r="A110" s="2"/>
      <c r="C110" s="144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16</v>
      </c>
      <c r="C115" s="4" t="s">
        <v>261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9" t="s">
        <v>18</v>
      </c>
      <c r="D117" s="111" t="s">
        <v>19</v>
      </c>
      <c r="E117" s="111" t="s">
        <v>20</v>
      </c>
      <c r="F117" s="111" t="s">
        <v>21</v>
      </c>
      <c r="G117" s="111"/>
      <c r="H117" s="111"/>
      <c r="I117" s="111"/>
      <c r="J117" s="111"/>
      <c r="K117" s="113"/>
      <c r="M117" s="6" t="s">
        <v>22</v>
      </c>
      <c r="N117" s="114" t="s">
        <v>20</v>
      </c>
      <c r="O117" s="115"/>
      <c r="P117" s="2"/>
    </row>
    <row r="118" spans="1:16" x14ac:dyDescent="0.25">
      <c r="A118" s="2"/>
      <c r="C118" s="110"/>
      <c r="D118" s="112"/>
      <c r="E118" s="112"/>
      <c r="F118" s="7" t="s">
        <v>23</v>
      </c>
      <c r="G118" s="7" t="s">
        <v>24</v>
      </c>
      <c r="H118" s="7" t="s">
        <v>25</v>
      </c>
      <c r="I118" s="7" t="s">
        <v>26</v>
      </c>
      <c r="J118" s="112" t="s">
        <v>6</v>
      </c>
      <c r="K118" s="116"/>
      <c r="M118" s="8">
        <v>1</v>
      </c>
      <c r="N118" s="117"/>
      <c r="O118" s="118"/>
      <c r="P118" s="2"/>
    </row>
    <row r="119" spans="1:16" x14ac:dyDescent="0.25">
      <c r="A119" s="2"/>
      <c r="C119" s="9" t="s">
        <v>27</v>
      </c>
      <c r="D119" s="10"/>
      <c r="E119" s="10"/>
      <c r="F119" s="11">
        <v>1152</v>
      </c>
      <c r="G119" s="12"/>
      <c r="H119" s="12"/>
      <c r="I119" s="12"/>
      <c r="J119" s="119">
        <f>AVERAGE(F119:I119)</f>
        <v>1152</v>
      </c>
      <c r="K119" s="120"/>
      <c r="M119" s="8">
        <v>2</v>
      </c>
      <c r="N119" s="117">
        <v>9.1999999999999993</v>
      </c>
      <c r="O119" s="118"/>
      <c r="P119" s="2"/>
    </row>
    <row r="120" spans="1:16" x14ac:dyDescent="0.25">
      <c r="A120" s="2"/>
      <c r="C120" s="9" t="s">
        <v>28</v>
      </c>
      <c r="D120" s="10"/>
      <c r="E120" s="10"/>
      <c r="F120" s="11">
        <v>587</v>
      </c>
      <c r="G120" s="12"/>
      <c r="H120" s="12"/>
      <c r="I120" s="12"/>
      <c r="J120" s="119">
        <f t="shared" ref="J120:J125" si="2">AVERAGE(F120:I120)</f>
        <v>587</v>
      </c>
      <c r="K120" s="120"/>
      <c r="M120" s="8">
        <v>3</v>
      </c>
      <c r="N120" s="117">
        <v>9.1</v>
      </c>
      <c r="O120" s="118"/>
      <c r="P120" s="2"/>
    </row>
    <row r="121" spans="1:16" x14ac:dyDescent="0.25">
      <c r="A121" s="2"/>
      <c r="C121" s="9" t="s">
        <v>29</v>
      </c>
      <c r="D121" s="11">
        <v>60.09</v>
      </c>
      <c r="E121" s="11">
        <v>8.1</v>
      </c>
      <c r="F121" s="11">
        <v>1365</v>
      </c>
      <c r="G121" s="11">
        <v>1250</v>
      </c>
      <c r="H121" s="11">
        <v>1204</v>
      </c>
      <c r="I121" s="11">
        <v>1175</v>
      </c>
      <c r="J121" s="119">
        <f t="shared" si="2"/>
        <v>1248.5</v>
      </c>
      <c r="K121" s="120"/>
      <c r="M121" s="8">
        <v>4</v>
      </c>
      <c r="N121" s="117">
        <v>7.6</v>
      </c>
      <c r="O121" s="118"/>
      <c r="P121" s="2"/>
    </row>
    <row r="122" spans="1:16" x14ac:dyDescent="0.25">
      <c r="A122" s="2"/>
      <c r="C122" s="9" t="s">
        <v>31</v>
      </c>
      <c r="D122" s="11">
        <v>61.54</v>
      </c>
      <c r="E122" s="11">
        <v>8.9</v>
      </c>
      <c r="F122" s="11">
        <v>496</v>
      </c>
      <c r="G122" s="11">
        <v>472</v>
      </c>
      <c r="H122" s="11">
        <v>481</v>
      </c>
      <c r="I122" s="11">
        <v>505</v>
      </c>
      <c r="J122" s="119">
        <f t="shared" si="2"/>
        <v>488.5</v>
      </c>
      <c r="K122" s="120"/>
      <c r="M122" s="8">
        <v>5</v>
      </c>
      <c r="N122" s="117">
        <v>9.8000000000000007</v>
      </c>
      <c r="O122" s="118"/>
      <c r="P122" s="2"/>
    </row>
    <row r="123" spans="1:16" x14ac:dyDescent="0.25">
      <c r="A123" s="2"/>
      <c r="C123" s="9" t="s">
        <v>33</v>
      </c>
      <c r="D123" s="11"/>
      <c r="E123" s="11"/>
      <c r="F123" s="11">
        <v>321</v>
      </c>
      <c r="G123" s="63">
        <v>311</v>
      </c>
      <c r="H123" s="63">
        <v>302</v>
      </c>
      <c r="I123" s="63">
        <v>325</v>
      </c>
      <c r="J123" s="119">
        <f t="shared" si="2"/>
        <v>314.75</v>
      </c>
      <c r="K123" s="120"/>
      <c r="M123" s="13">
        <v>6</v>
      </c>
      <c r="N123" s="121">
        <v>10.5</v>
      </c>
      <c r="O123" s="122"/>
      <c r="P123" s="2"/>
    </row>
    <row r="124" spans="1:16" ht="15.75" thickBot="1" x14ac:dyDescent="0.3">
      <c r="A124" s="2"/>
      <c r="C124" s="9" t="s">
        <v>35</v>
      </c>
      <c r="D124" s="11"/>
      <c r="E124" s="11"/>
      <c r="F124" s="11">
        <v>206</v>
      </c>
      <c r="G124" s="63">
        <v>218</v>
      </c>
      <c r="H124" s="63">
        <v>204</v>
      </c>
      <c r="I124" s="63">
        <v>202</v>
      </c>
      <c r="J124" s="119">
        <f t="shared" si="2"/>
        <v>207.5</v>
      </c>
      <c r="K124" s="120"/>
      <c r="N124" s="68" t="s">
        <v>36</v>
      </c>
      <c r="O124" s="69" t="s">
        <v>37</v>
      </c>
      <c r="P124" s="2"/>
    </row>
    <row r="125" spans="1:16" ht="15.75" thickBot="1" x14ac:dyDescent="0.3">
      <c r="A125" s="2"/>
      <c r="C125" s="14" t="s">
        <v>39</v>
      </c>
      <c r="D125" s="15">
        <v>60.97</v>
      </c>
      <c r="E125" s="15">
        <v>8.6</v>
      </c>
      <c r="F125" s="15">
        <v>209</v>
      </c>
      <c r="G125" s="15">
        <v>217</v>
      </c>
      <c r="H125" s="15">
        <v>211</v>
      </c>
      <c r="I125" s="15">
        <v>206</v>
      </c>
      <c r="J125" s="123">
        <f t="shared" si="2"/>
        <v>210.75</v>
      </c>
      <c r="K125" s="124"/>
      <c r="M125" s="67" t="s">
        <v>40</v>
      </c>
      <c r="N125" s="65">
        <v>3.47</v>
      </c>
      <c r="O125" s="66">
        <v>5.29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18</v>
      </c>
      <c r="D127" s="18" t="s">
        <v>19</v>
      </c>
      <c r="E127" s="18" t="s">
        <v>20</v>
      </c>
      <c r="F127" s="19" t="s">
        <v>41</v>
      </c>
      <c r="G127" s="20"/>
      <c r="H127" s="17" t="s">
        <v>18</v>
      </c>
      <c r="I127" s="111" t="s">
        <v>42</v>
      </c>
      <c r="J127" s="111"/>
      <c r="K127" s="113"/>
      <c r="M127" s="131" t="s">
        <v>43</v>
      </c>
      <c r="N127" s="132"/>
      <c r="O127" s="115"/>
      <c r="P127" s="2"/>
    </row>
    <row r="128" spans="1:16" x14ac:dyDescent="0.25">
      <c r="A128" s="2"/>
      <c r="C128" s="21" t="s">
        <v>44</v>
      </c>
      <c r="D128" s="11">
        <v>18.52</v>
      </c>
      <c r="E128" s="11">
        <v>10</v>
      </c>
      <c r="F128" s="22">
        <v>1366</v>
      </c>
      <c r="G128" s="16"/>
      <c r="H128" s="23" t="s">
        <v>1</v>
      </c>
      <c r="I128" s="135">
        <v>5.29</v>
      </c>
      <c r="J128" s="135"/>
      <c r="K128" s="136"/>
      <c r="M128" s="24" t="s">
        <v>20</v>
      </c>
      <c r="N128" s="25" t="s">
        <v>45</v>
      </c>
      <c r="O128" s="26" t="s">
        <v>46</v>
      </c>
      <c r="P128" s="2"/>
    </row>
    <row r="129" spans="1:16" ht="15.75" thickBot="1" x14ac:dyDescent="0.3">
      <c r="A129" s="2"/>
      <c r="C129" s="21" t="s">
        <v>47</v>
      </c>
      <c r="D129" s="11">
        <v>66.63</v>
      </c>
      <c r="E129" s="11"/>
      <c r="F129" s="22">
        <v>204</v>
      </c>
      <c r="G129" s="16"/>
      <c r="H129" s="27" t="s">
        <v>2</v>
      </c>
      <c r="I129" s="137">
        <v>5.03</v>
      </c>
      <c r="J129" s="137"/>
      <c r="K129" s="138"/>
      <c r="M129" s="65">
        <v>6.8</v>
      </c>
      <c r="N129" s="28">
        <v>115</v>
      </c>
      <c r="O129" s="66">
        <v>0.03</v>
      </c>
      <c r="P129" s="2"/>
    </row>
    <row r="130" spans="1:16" ht="15" customHeight="1" thickBot="1" x14ac:dyDescent="0.3">
      <c r="A130" s="2"/>
      <c r="C130" s="21" t="s">
        <v>48</v>
      </c>
      <c r="D130" s="11">
        <v>70.66</v>
      </c>
      <c r="E130" s="11"/>
      <c r="F130" s="22">
        <v>209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49</v>
      </c>
      <c r="D131" s="11"/>
      <c r="E131" s="11"/>
      <c r="F131" s="22"/>
      <c r="G131" s="16"/>
      <c r="H131" s="109" t="s">
        <v>50</v>
      </c>
      <c r="I131" s="111"/>
      <c r="J131" s="111"/>
      <c r="K131" s="113"/>
      <c r="M131" s="6" t="s">
        <v>51</v>
      </c>
      <c r="N131" s="29" t="s">
        <v>20</v>
      </c>
      <c r="O131" s="30" t="s">
        <v>52</v>
      </c>
      <c r="P131" s="2"/>
    </row>
    <row r="132" spans="1:16" x14ac:dyDescent="0.25">
      <c r="A132" s="2"/>
      <c r="C132" s="21" t="s">
        <v>53</v>
      </c>
      <c r="D132" s="11">
        <v>68.3</v>
      </c>
      <c r="E132" s="11"/>
      <c r="F132" s="22">
        <v>211</v>
      </c>
      <c r="G132" s="16"/>
      <c r="H132" s="31" t="s">
        <v>54</v>
      </c>
      <c r="I132" s="7" t="s">
        <v>55</v>
      </c>
      <c r="J132" s="7" t="s">
        <v>56</v>
      </c>
      <c r="K132" s="32" t="s">
        <v>57</v>
      </c>
      <c r="M132" s="8">
        <v>1</v>
      </c>
      <c r="N132" s="33">
        <v>5.7</v>
      </c>
      <c r="O132" s="34">
        <v>100</v>
      </c>
      <c r="P132" s="2"/>
    </row>
    <row r="133" spans="1:16" x14ac:dyDescent="0.25">
      <c r="A133" s="2"/>
      <c r="C133" s="21" t="s">
        <v>58</v>
      </c>
      <c r="D133" s="11">
        <v>74.39</v>
      </c>
      <c r="E133" s="11"/>
      <c r="F133" s="22">
        <v>2192</v>
      </c>
      <c r="G133" s="16"/>
      <c r="H133" s="125">
        <v>5</v>
      </c>
      <c r="I133" s="127">
        <v>340</v>
      </c>
      <c r="J133" s="127">
        <v>217</v>
      </c>
      <c r="K133" s="129">
        <f>((I133-J133)/I133)</f>
        <v>0.36176470588235293</v>
      </c>
      <c r="M133" s="13">
        <v>2</v>
      </c>
      <c r="N133" s="35">
        <v>5.5</v>
      </c>
      <c r="O133" s="36">
        <v>100</v>
      </c>
      <c r="P133" s="2"/>
    </row>
    <row r="134" spans="1:16" ht="15.75" thickBot="1" x14ac:dyDescent="0.3">
      <c r="A134" s="2"/>
      <c r="C134" s="21" t="s">
        <v>59</v>
      </c>
      <c r="D134" s="11">
        <v>64.97</v>
      </c>
      <c r="E134" s="11">
        <v>7.6</v>
      </c>
      <c r="F134" s="22">
        <v>534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60</v>
      </c>
      <c r="D135" s="11"/>
      <c r="E135" s="11"/>
      <c r="F135" s="22">
        <v>556</v>
      </c>
      <c r="G135" s="16"/>
      <c r="H135" s="125"/>
      <c r="I135" s="127"/>
      <c r="J135" s="127"/>
      <c r="K135" s="129" t="e">
        <f>((I135-J135)/I135)</f>
        <v>#DIV/0!</v>
      </c>
      <c r="M135" s="131" t="s">
        <v>61</v>
      </c>
      <c r="N135" s="132"/>
      <c r="O135" s="115"/>
      <c r="P135" s="2"/>
    </row>
    <row r="136" spans="1:16" ht="15.75" thickBot="1" x14ac:dyDescent="0.3">
      <c r="A136" s="2"/>
      <c r="C136" s="21" t="s">
        <v>62</v>
      </c>
      <c r="D136" s="11">
        <v>77.19</v>
      </c>
      <c r="E136" s="11">
        <v>6.9</v>
      </c>
      <c r="F136" s="22">
        <v>956</v>
      </c>
      <c r="G136" s="16"/>
      <c r="H136" s="126"/>
      <c r="I136" s="128"/>
      <c r="J136" s="128"/>
      <c r="K136" s="130"/>
      <c r="M136" s="133" t="s">
        <v>63</v>
      </c>
      <c r="N136" s="134"/>
      <c r="O136" s="37">
        <f>(J121-J122)/J121</f>
        <v>0.60873047657188628</v>
      </c>
      <c r="P136" s="2"/>
    </row>
    <row r="137" spans="1:16" ht="15.75" thickBot="1" x14ac:dyDescent="0.3">
      <c r="A137" s="2"/>
      <c r="C137" s="38" t="s">
        <v>64</v>
      </c>
      <c r="D137" s="15"/>
      <c r="E137" s="15"/>
      <c r="F137" s="39">
        <v>1007</v>
      </c>
      <c r="G137" s="16"/>
      <c r="M137" s="133" t="s">
        <v>65</v>
      </c>
      <c r="N137" s="134"/>
      <c r="O137" s="37">
        <f>(J122-J123)/J122</f>
        <v>0.35568065506653018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31" t="s">
        <v>66</v>
      </c>
      <c r="I138" s="132"/>
      <c r="J138" s="132"/>
      <c r="K138" s="115"/>
      <c r="M138" s="133" t="s">
        <v>67</v>
      </c>
      <c r="N138" s="134"/>
      <c r="O138" s="37">
        <f>(J123-J124)/J123</f>
        <v>0.34074662430500396</v>
      </c>
      <c r="P138" s="2"/>
    </row>
    <row r="139" spans="1:16" ht="15.75" customHeight="1" x14ac:dyDescent="0.25">
      <c r="A139" s="2"/>
      <c r="B139" s="41"/>
      <c r="C139" s="42" t="s">
        <v>18</v>
      </c>
      <c r="D139" s="43" t="s">
        <v>19</v>
      </c>
      <c r="E139" s="43" t="s">
        <v>14</v>
      </c>
      <c r="F139" s="19" t="s">
        <v>13</v>
      </c>
      <c r="G139" s="44" t="s">
        <v>20</v>
      </c>
      <c r="H139" s="24" t="s">
        <v>18</v>
      </c>
      <c r="I139" s="25" t="s">
        <v>68</v>
      </c>
      <c r="J139" s="25" t="s">
        <v>69</v>
      </c>
      <c r="K139" s="26" t="s">
        <v>70</v>
      </c>
      <c r="M139" s="133" t="s">
        <v>71</v>
      </c>
      <c r="N139" s="134"/>
      <c r="O139" s="37">
        <f>(J124-J125)/J124</f>
        <v>-1.566265060240964E-2</v>
      </c>
      <c r="P139" s="2"/>
    </row>
    <row r="140" spans="1:16" x14ac:dyDescent="0.25">
      <c r="A140" s="2"/>
      <c r="B140" s="41"/>
      <c r="C140" s="45" t="s">
        <v>72</v>
      </c>
      <c r="D140" s="33">
        <v>91.75</v>
      </c>
      <c r="E140" s="33"/>
      <c r="F140" s="34"/>
      <c r="G140" s="46"/>
      <c r="H140" s="47" t="s">
        <v>1</v>
      </c>
      <c r="I140" s="33">
        <v>314</v>
      </c>
      <c r="J140" s="33">
        <v>259</v>
      </c>
      <c r="K140" s="34">
        <f>I140-J140</f>
        <v>55</v>
      </c>
      <c r="M140" s="142" t="s">
        <v>73</v>
      </c>
      <c r="N140" s="143"/>
      <c r="O140" s="70">
        <f>(J122-J125)/J122</f>
        <v>0.56857727737973385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73.150000000000006</v>
      </c>
      <c r="E141" s="33">
        <v>69.02</v>
      </c>
      <c r="F141" s="34">
        <v>94.36</v>
      </c>
      <c r="G141" s="48">
        <v>5.8</v>
      </c>
      <c r="H141" s="65" t="s">
        <v>2</v>
      </c>
      <c r="I141" s="35">
        <v>216</v>
      </c>
      <c r="J141" s="35">
        <v>204</v>
      </c>
      <c r="K141" s="34">
        <f>I141-J141</f>
        <v>12</v>
      </c>
      <c r="L141" s="49"/>
      <c r="M141" s="147" t="s">
        <v>75</v>
      </c>
      <c r="N141" s="148"/>
      <c r="O141" s="71">
        <f>(J121-J125)/J121</f>
        <v>0.83119743692430914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78.45</v>
      </c>
      <c r="E142" s="33">
        <v>65.48</v>
      </c>
      <c r="F142" s="34">
        <v>83.47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77.2</v>
      </c>
      <c r="E143" s="33">
        <v>55.31</v>
      </c>
      <c r="F143" s="34">
        <v>71.64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53.5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91.25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90"/>
      <c r="C152" s="139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1"/>
      <c r="P152" s="2"/>
    </row>
    <row r="153" spans="1:16" ht="15" customHeight="1" x14ac:dyDescent="0.25">
      <c r="A153" s="2"/>
      <c r="C153" s="139" t="s">
        <v>262</v>
      </c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1"/>
      <c r="P153" s="2"/>
    </row>
    <row r="154" spans="1:16" ht="15" customHeight="1" x14ac:dyDescent="0.25">
      <c r="A154" s="2"/>
      <c r="C154" s="139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1"/>
      <c r="P154" s="2"/>
    </row>
    <row r="155" spans="1:16" ht="15" customHeight="1" x14ac:dyDescent="0.25">
      <c r="A155" s="2"/>
      <c r="C155" s="139" t="s">
        <v>263</v>
      </c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1"/>
      <c r="P155" s="2"/>
    </row>
    <row r="156" spans="1:16" ht="15" customHeight="1" x14ac:dyDescent="0.25">
      <c r="A156" s="2"/>
      <c r="C156" s="139" t="s">
        <v>264</v>
      </c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1"/>
      <c r="P156" s="2"/>
    </row>
    <row r="157" spans="1:16" ht="15" customHeight="1" x14ac:dyDescent="0.25">
      <c r="A157" s="2"/>
      <c r="C157" s="139" t="s">
        <v>265</v>
      </c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1"/>
      <c r="P157" s="2"/>
    </row>
    <row r="158" spans="1:16" ht="15" customHeight="1" x14ac:dyDescent="0.25">
      <c r="A158" s="2"/>
      <c r="C158" s="139" t="s">
        <v>266</v>
      </c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1"/>
      <c r="P158" s="2"/>
    </row>
    <row r="159" spans="1:16" x14ac:dyDescent="0.25">
      <c r="A159" s="2"/>
      <c r="C159" s="139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1"/>
      <c r="P159" s="2"/>
    </row>
    <row r="160" spans="1:16" x14ac:dyDescent="0.25">
      <c r="A160" s="2"/>
      <c r="C160" s="139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1"/>
      <c r="P160" s="2"/>
    </row>
    <row r="161" spans="1:16" x14ac:dyDescent="0.25">
      <c r="A161" s="2"/>
      <c r="C161" s="139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1"/>
      <c r="P161" s="2"/>
    </row>
    <row r="162" spans="1:16" x14ac:dyDescent="0.25">
      <c r="A162" s="2"/>
      <c r="C162" s="139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1"/>
      <c r="P162" s="2"/>
    </row>
    <row r="163" spans="1:16" x14ac:dyDescent="0.25">
      <c r="A163" s="2"/>
      <c r="C163" s="139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1"/>
      <c r="P163" s="2"/>
    </row>
    <row r="164" spans="1:16" x14ac:dyDescent="0.25">
      <c r="A164" s="2"/>
      <c r="C164" s="139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1"/>
      <c r="P164" s="2"/>
    </row>
    <row r="165" spans="1:16" x14ac:dyDescent="0.25">
      <c r="A165" s="2"/>
      <c r="C165" s="144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19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45C70-4339-4FE2-B270-0D80F5B5216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77EE-50E1-4909-8693-66B7E9271803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229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9" t="s">
        <v>18</v>
      </c>
      <c r="D5" s="111" t="s">
        <v>19</v>
      </c>
      <c r="E5" s="111" t="s">
        <v>20</v>
      </c>
      <c r="F5" s="111" t="s">
        <v>21</v>
      </c>
      <c r="G5" s="111"/>
      <c r="H5" s="111"/>
      <c r="I5" s="111"/>
      <c r="J5" s="111"/>
      <c r="K5" s="113"/>
      <c r="M5" s="6" t="s">
        <v>22</v>
      </c>
      <c r="N5" s="114" t="s">
        <v>20</v>
      </c>
      <c r="O5" s="115"/>
      <c r="P5" s="2"/>
    </row>
    <row r="6" spans="1:19" x14ac:dyDescent="0.25">
      <c r="A6" s="2"/>
      <c r="C6" s="110"/>
      <c r="D6" s="112"/>
      <c r="E6" s="112"/>
      <c r="F6" s="7" t="s">
        <v>23</v>
      </c>
      <c r="G6" s="7" t="s">
        <v>24</v>
      </c>
      <c r="H6" s="7" t="s">
        <v>25</v>
      </c>
      <c r="I6" s="7" t="s">
        <v>26</v>
      </c>
      <c r="J6" s="112" t="s">
        <v>6</v>
      </c>
      <c r="K6" s="116"/>
      <c r="M6" s="8">
        <v>1</v>
      </c>
      <c r="N6" s="117"/>
      <c r="O6" s="118"/>
      <c r="P6" s="2"/>
      <c r="R6" s="56" t="s">
        <v>0</v>
      </c>
      <c r="S6" s="56">
        <f>AVERAGE(J9,J66,J121)</f>
        <v>1200.1666666666667</v>
      </c>
    </row>
    <row r="7" spans="1:19" x14ac:dyDescent="0.25">
      <c r="A7" s="2"/>
      <c r="C7" s="9" t="s">
        <v>27</v>
      </c>
      <c r="D7" s="10"/>
      <c r="E7" s="10"/>
      <c r="F7" s="11">
        <v>1202</v>
      </c>
      <c r="G7" s="12"/>
      <c r="H7" s="12"/>
      <c r="I7" s="12"/>
      <c r="J7" s="119">
        <f>AVERAGE(F7:I7)</f>
        <v>1202</v>
      </c>
      <c r="K7" s="120"/>
      <c r="M7" s="8">
        <v>2</v>
      </c>
      <c r="N7" s="117">
        <v>9.4</v>
      </c>
      <c r="O7" s="118"/>
      <c r="P7" s="2"/>
      <c r="R7" s="56" t="s">
        <v>1</v>
      </c>
      <c r="S7" s="72">
        <f>AVERAGE(J10,J67,J122)</f>
        <v>518.66666666666663</v>
      </c>
    </row>
    <row r="8" spans="1:19" x14ac:dyDescent="0.25">
      <c r="A8" s="2"/>
      <c r="C8" s="9" t="s">
        <v>28</v>
      </c>
      <c r="D8" s="10"/>
      <c r="E8" s="10"/>
      <c r="F8" s="11">
        <v>592</v>
      </c>
      <c r="G8" s="12"/>
      <c r="H8" s="12"/>
      <c r="I8" s="12"/>
      <c r="J8" s="119">
        <f t="shared" ref="J8:J13" si="0">AVERAGE(F8:I8)</f>
        <v>592</v>
      </c>
      <c r="K8" s="120"/>
      <c r="M8" s="8">
        <v>3</v>
      </c>
      <c r="N8" s="117">
        <v>8.5</v>
      </c>
      <c r="O8" s="118"/>
      <c r="P8" s="2"/>
      <c r="R8" s="56" t="s">
        <v>2</v>
      </c>
      <c r="S8" s="73">
        <f>AVERAGE(J13,J70,J125)</f>
        <v>190.91666666666666</v>
      </c>
    </row>
    <row r="9" spans="1:19" x14ac:dyDescent="0.25">
      <c r="A9" s="2"/>
      <c r="C9" s="9" t="s">
        <v>29</v>
      </c>
      <c r="D9" s="11">
        <v>61.29</v>
      </c>
      <c r="E9" s="11">
        <v>7</v>
      </c>
      <c r="F9" s="11">
        <v>1066</v>
      </c>
      <c r="G9" s="11">
        <v>1102</v>
      </c>
      <c r="H9" s="11">
        <v>1207</v>
      </c>
      <c r="I9" s="11">
        <v>1139</v>
      </c>
      <c r="J9" s="119">
        <f t="shared" si="0"/>
        <v>1128.5</v>
      </c>
      <c r="K9" s="120"/>
      <c r="M9" s="8">
        <v>4</v>
      </c>
      <c r="N9" s="117">
        <v>7.4</v>
      </c>
      <c r="O9" s="118"/>
      <c r="P9" s="2"/>
      <c r="R9" s="74" t="s">
        <v>552</v>
      </c>
      <c r="S9" s="76">
        <f>S6-S7</f>
        <v>681.50000000000011</v>
      </c>
    </row>
    <row r="10" spans="1:19" x14ac:dyDescent="0.25">
      <c r="A10" s="2"/>
      <c r="C10" s="9" t="s">
        <v>31</v>
      </c>
      <c r="D10" s="11">
        <v>61.07</v>
      </c>
      <c r="E10" s="11">
        <v>8.6999999999999993</v>
      </c>
      <c r="F10" s="11">
        <v>502</v>
      </c>
      <c r="G10" s="11">
        <v>518</v>
      </c>
      <c r="H10" s="11">
        <v>505</v>
      </c>
      <c r="I10" s="11">
        <v>511</v>
      </c>
      <c r="J10" s="119">
        <f t="shared" si="0"/>
        <v>509</v>
      </c>
      <c r="K10" s="120"/>
      <c r="M10" s="8">
        <v>5</v>
      </c>
      <c r="N10" s="117">
        <v>9.4</v>
      </c>
      <c r="O10" s="118"/>
      <c r="P10" s="2"/>
      <c r="R10" s="74" t="s">
        <v>32</v>
      </c>
      <c r="S10" s="76">
        <f>S7-S8</f>
        <v>327.75</v>
      </c>
    </row>
    <row r="11" spans="1:19" x14ac:dyDescent="0.25">
      <c r="A11" s="2"/>
      <c r="C11" s="9" t="s">
        <v>33</v>
      </c>
      <c r="D11" s="11"/>
      <c r="E11" s="11"/>
      <c r="F11" s="11">
        <v>376</v>
      </c>
      <c r="G11" s="63">
        <v>398</v>
      </c>
      <c r="H11" s="63">
        <v>401</v>
      </c>
      <c r="I11" s="63">
        <v>372</v>
      </c>
      <c r="J11" s="119">
        <f t="shared" si="0"/>
        <v>386.75</v>
      </c>
      <c r="K11" s="120"/>
      <c r="M11" s="13">
        <v>6</v>
      </c>
      <c r="N11" s="121">
        <v>8.3000000000000007</v>
      </c>
      <c r="O11" s="122"/>
      <c r="P11" s="2"/>
      <c r="R11" s="74" t="s">
        <v>30</v>
      </c>
      <c r="S11" s="75">
        <f>S6-S8</f>
        <v>1009.2500000000001</v>
      </c>
    </row>
    <row r="12" spans="1:19" ht="15.75" thickBot="1" x14ac:dyDescent="0.3">
      <c r="A12" s="2"/>
      <c r="C12" s="9" t="s">
        <v>35</v>
      </c>
      <c r="D12" s="11"/>
      <c r="E12" s="11"/>
      <c r="F12" s="11">
        <v>211</v>
      </c>
      <c r="G12" s="63">
        <v>237</v>
      </c>
      <c r="H12" s="63">
        <v>216</v>
      </c>
      <c r="I12" s="63">
        <v>189</v>
      </c>
      <c r="J12" s="119">
        <f t="shared" si="0"/>
        <v>213.25</v>
      </c>
      <c r="K12" s="120"/>
      <c r="N12" s="68" t="s">
        <v>36</v>
      </c>
      <c r="O12" s="69" t="s">
        <v>37</v>
      </c>
      <c r="P12" s="2"/>
      <c r="R12" s="77" t="s">
        <v>553</v>
      </c>
      <c r="S12" s="94">
        <f>S9/S6</f>
        <v>0.56783780030551323</v>
      </c>
    </row>
    <row r="13" spans="1:19" ht="15.75" thickBot="1" x14ac:dyDescent="0.3">
      <c r="A13" s="2"/>
      <c r="C13" s="14" t="s">
        <v>39</v>
      </c>
      <c r="D13" s="15">
        <v>61.14</v>
      </c>
      <c r="E13" s="15">
        <v>8.3000000000000007</v>
      </c>
      <c r="F13" s="15">
        <v>219</v>
      </c>
      <c r="G13" s="15">
        <v>228</v>
      </c>
      <c r="H13" s="15">
        <v>221</v>
      </c>
      <c r="I13" s="15">
        <v>196</v>
      </c>
      <c r="J13" s="123">
        <f t="shared" si="0"/>
        <v>216</v>
      </c>
      <c r="K13" s="124"/>
      <c r="M13" s="67" t="s">
        <v>40</v>
      </c>
      <c r="N13" s="65">
        <v>3.47</v>
      </c>
      <c r="O13" s="66">
        <v>6.05</v>
      </c>
      <c r="P13" s="2"/>
      <c r="R13" s="77" t="s">
        <v>38</v>
      </c>
      <c r="S13" s="78">
        <f>S10/S7</f>
        <v>0.63190874035989719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34</v>
      </c>
      <c r="S14" s="94">
        <f>S11/S6</f>
        <v>0.84092487154561868</v>
      </c>
    </row>
    <row r="15" spans="1:19" ht="15" customHeight="1" x14ac:dyDescent="0.25">
      <c r="A15" s="2"/>
      <c r="C15" s="17" t="s">
        <v>18</v>
      </c>
      <c r="D15" s="18" t="s">
        <v>19</v>
      </c>
      <c r="E15" s="18" t="s">
        <v>20</v>
      </c>
      <c r="F15" s="19" t="s">
        <v>41</v>
      </c>
      <c r="G15" s="20"/>
      <c r="H15" s="17" t="s">
        <v>18</v>
      </c>
      <c r="I15" s="111" t="s">
        <v>42</v>
      </c>
      <c r="J15" s="111"/>
      <c r="K15" s="113"/>
      <c r="M15" s="131" t="s">
        <v>43</v>
      </c>
      <c r="N15" s="132"/>
      <c r="O15" s="115"/>
      <c r="P15" s="2"/>
    </row>
    <row r="16" spans="1:19" x14ac:dyDescent="0.25">
      <c r="A16" s="2"/>
      <c r="C16" s="21" t="s">
        <v>44</v>
      </c>
      <c r="D16" s="11">
        <v>6.67</v>
      </c>
      <c r="E16" s="11">
        <v>9.6999999999999993</v>
      </c>
      <c r="F16" s="22">
        <v>891</v>
      </c>
      <c r="G16" s="16"/>
      <c r="H16" s="23" t="s">
        <v>1</v>
      </c>
      <c r="I16" s="135">
        <v>7.06</v>
      </c>
      <c r="J16" s="135"/>
      <c r="K16" s="136"/>
      <c r="M16" s="24" t="s">
        <v>20</v>
      </c>
      <c r="N16" s="25" t="s">
        <v>45</v>
      </c>
      <c r="O16" s="26" t="s">
        <v>46</v>
      </c>
      <c r="P16" s="2"/>
    </row>
    <row r="17" spans="1:16" ht="15.75" thickBot="1" x14ac:dyDescent="0.3">
      <c r="A17" s="2"/>
      <c r="C17" s="21" t="s">
        <v>47</v>
      </c>
      <c r="D17" s="11">
        <v>64.44</v>
      </c>
      <c r="E17" s="11"/>
      <c r="F17" s="22">
        <v>229</v>
      </c>
      <c r="G17" s="16"/>
      <c r="H17" s="27" t="s">
        <v>2</v>
      </c>
      <c r="I17" s="137">
        <v>6.28</v>
      </c>
      <c r="J17" s="137"/>
      <c r="K17" s="138"/>
      <c r="M17" s="65">
        <v>6.9</v>
      </c>
      <c r="N17" s="28">
        <v>133</v>
      </c>
      <c r="O17" s="66">
        <v>0.04</v>
      </c>
      <c r="P17" s="2"/>
    </row>
    <row r="18" spans="1:16" ht="15.75" thickBot="1" x14ac:dyDescent="0.3">
      <c r="A18" s="2"/>
      <c r="C18" s="21" t="s">
        <v>48</v>
      </c>
      <c r="D18" s="11">
        <v>65.16</v>
      </c>
      <c r="E18" s="11"/>
      <c r="F18" s="22">
        <v>203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49</v>
      </c>
      <c r="D19" s="11"/>
      <c r="E19" s="11"/>
      <c r="F19" s="22"/>
      <c r="G19" s="16"/>
      <c r="H19" s="109" t="s">
        <v>50</v>
      </c>
      <c r="I19" s="111"/>
      <c r="J19" s="111"/>
      <c r="K19" s="113"/>
      <c r="M19" s="6" t="s">
        <v>51</v>
      </c>
      <c r="N19" s="29" t="s">
        <v>20</v>
      </c>
      <c r="O19" s="30" t="s">
        <v>52</v>
      </c>
      <c r="P19" s="2"/>
    </row>
    <row r="20" spans="1:16" x14ac:dyDescent="0.25">
      <c r="A20" s="2"/>
      <c r="C20" s="21" t="s">
        <v>53</v>
      </c>
      <c r="D20" s="11">
        <v>64.06</v>
      </c>
      <c r="E20" s="11"/>
      <c r="F20" s="22">
        <v>210</v>
      </c>
      <c r="G20" s="16"/>
      <c r="H20" s="31" t="s">
        <v>54</v>
      </c>
      <c r="I20" s="7" t="s">
        <v>55</v>
      </c>
      <c r="J20" s="7" t="s">
        <v>56</v>
      </c>
      <c r="K20" s="32" t="s">
        <v>57</v>
      </c>
      <c r="M20" s="8">
        <v>1</v>
      </c>
      <c r="N20" s="33">
        <v>5.5</v>
      </c>
      <c r="O20" s="34">
        <v>100</v>
      </c>
      <c r="P20" s="2"/>
    </row>
    <row r="21" spans="1:16" x14ac:dyDescent="0.25">
      <c r="A21" s="2"/>
      <c r="C21" s="21" t="s">
        <v>58</v>
      </c>
      <c r="D21" s="11">
        <v>75.569999999999993</v>
      </c>
      <c r="E21" s="11"/>
      <c r="F21" s="22">
        <v>1929</v>
      </c>
      <c r="G21" s="16"/>
      <c r="H21" s="125">
        <v>6</v>
      </c>
      <c r="I21" s="127">
        <v>404</v>
      </c>
      <c r="J21" s="127">
        <v>160</v>
      </c>
      <c r="K21" s="129">
        <f>((I21-J21)/I21)</f>
        <v>0.60396039603960394</v>
      </c>
      <c r="M21" s="13">
        <v>2</v>
      </c>
      <c r="N21" s="35">
        <v>5.6</v>
      </c>
      <c r="O21" s="36">
        <v>100</v>
      </c>
      <c r="P21" s="2"/>
    </row>
    <row r="22" spans="1:16" ht="15.75" customHeight="1" thickBot="1" x14ac:dyDescent="0.3">
      <c r="A22" s="2"/>
      <c r="C22" s="21" t="s">
        <v>59</v>
      </c>
      <c r="D22" s="11">
        <v>74.12</v>
      </c>
      <c r="E22" s="11">
        <v>8.3000000000000007</v>
      </c>
      <c r="F22" s="22">
        <v>469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60</v>
      </c>
      <c r="D23" s="11"/>
      <c r="E23" s="11"/>
      <c r="F23" s="22">
        <v>455</v>
      </c>
      <c r="G23" s="16"/>
      <c r="H23" s="125">
        <v>9</v>
      </c>
      <c r="I23" s="127">
        <v>566</v>
      </c>
      <c r="J23" s="127">
        <v>309</v>
      </c>
      <c r="K23" s="129">
        <f>((I23-J23)/I23)</f>
        <v>0.45406360424028269</v>
      </c>
      <c r="M23" s="131" t="s">
        <v>61</v>
      </c>
      <c r="N23" s="132"/>
      <c r="O23" s="115"/>
      <c r="P23" s="2"/>
    </row>
    <row r="24" spans="1:16" ht="15.75" thickBot="1" x14ac:dyDescent="0.3">
      <c r="A24" s="2"/>
      <c r="C24" s="21" t="s">
        <v>62</v>
      </c>
      <c r="D24" s="11">
        <v>76.61</v>
      </c>
      <c r="E24" s="11">
        <v>7.6</v>
      </c>
      <c r="F24" s="22">
        <v>1009</v>
      </c>
      <c r="G24" s="16"/>
      <c r="H24" s="126"/>
      <c r="I24" s="128"/>
      <c r="J24" s="128"/>
      <c r="K24" s="130"/>
      <c r="M24" s="133" t="s">
        <v>63</v>
      </c>
      <c r="N24" s="134"/>
      <c r="O24" s="37">
        <f>(J9-J10)/J9</f>
        <v>0.5489587948604342</v>
      </c>
      <c r="P24" s="2"/>
    </row>
    <row r="25" spans="1:16" ht="15.75" thickBot="1" x14ac:dyDescent="0.3">
      <c r="A25" s="2"/>
      <c r="C25" s="38" t="s">
        <v>64</v>
      </c>
      <c r="D25" s="15"/>
      <c r="E25" s="15"/>
      <c r="F25" s="39">
        <v>990</v>
      </c>
      <c r="G25" s="16"/>
      <c r="M25" s="133" t="s">
        <v>65</v>
      </c>
      <c r="N25" s="134"/>
      <c r="O25" s="37">
        <f>(J10-J11)/J10</f>
        <v>0.24017681728880158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31" t="s">
        <v>66</v>
      </c>
      <c r="I26" s="132"/>
      <c r="J26" s="132"/>
      <c r="K26" s="115"/>
      <c r="M26" s="133" t="s">
        <v>67</v>
      </c>
      <c r="N26" s="134"/>
      <c r="O26" s="37">
        <f>(J11-J12)/J11</f>
        <v>0.44861021331609569</v>
      </c>
      <c r="P26" s="2"/>
    </row>
    <row r="27" spans="1:16" ht="15.75" customHeight="1" x14ac:dyDescent="0.25">
      <c r="A27" s="2"/>
      <c r="B27" s="41"/>
      <c r="C27" s="42" t="s">
        <v>18</v>
      </c>
      <c r="D27" s="43" t="s">
        <v>19</v>
      </c>
      <c r="E27" s="43" t="s">
        <v>14</v>
      </c>
      <c r="F27" s="19" t="s">
        <v>13</v>
      </c>
      <c r="G27" s="44" t="s">
        <v>20</v>
      </c>
      <c r="H27" s="24" t="s">
        <v>18</v>
      </c>
      <c r="I27" s="25" t="s">
        <v>68</v>
      </c>
      <c r="J27" s="25" t="s">
        <v>69</v>
      </c>
      <c r="K27" s="26" t="s">
        <v>70</v>
      </c>
      <c r="M27" s="133" t="s">
        <v>71</v>
      </c>
      <c r="N27" s="134"/>
      <c r="O27" s="37">
        <f>(J12-J13)/J12</f>
        <v>-1.2895662368112544E-2</v>
      </c>
      <c r="P27" s="2"/>
    </row>
    <row r="28" spans="1:16" ht="15" customHeight="1" x14ac:dyDescent="0.25">
      <c r="A28" s="2"/>
      <c r="B28" s="41"/>
      <c r="C28" s="45" t="s">
        <v>72</v>
      </c>
      <c r="D28" s="33">
        <v>90.79</v>
      </c>
      <c r="E28" s="33"/>
      <c r="F28" s="34"/>
      <c r="G28" s="46"/>
      <c r="H28" s="47" t="s">
        <v>104</v>
      </c>
      <c r="I28" s="33">
        <v>761</v>
      </c>
      <c r="J28" s="33">
        <v>660</v>
      </c>
      <c r="K28" s="34">
        <f>I28-J28</f>
        <v>101</v>
      </c>
      <c r="M28" s="142" t="s">
        <v>73</v>
      </c>
      <c r="N28" s="143"/>
      <c r="O28" s="70">
        <f>(J10-J13)/J10</f>
        <v>0.57563850687622786</v>
      </c>
      <c r="P28" s="2"/>
    </row>
    <row r="29" spans="1:16" ht="15.75" thickBot="1" x14ac:dyDescent="0.3">
      <c r="A29" s="2"/>
      <c r="B29" s="41"/>
      <c r="C29" s="45" t="s">
        <v>74</v>
      </c>
      <c r="D29" s="33">
        <v>73.05</v>
      </c>
      <c r="E29" s="33">
        <v>68.7</v>
      </c>
      <c r="F29" s="34">
        <v>94.05</v>
      </c>
      <c r="G29" s="48">
        <v>5.7</v>
      </c>
      <c r="H29" s="65" t="s">
        <v>2</v>
      </c>
      <c r="I29" s="35">
        <v>242</v>
      </c>
      <c r="J29" s="35">
        <v>217</v>
      </c>
      <c r="K29" s="36">
        <f>I29-J29</f>
        <v>25</v>
      </c>
      <c r="L29" s="49"/>
      <c r="M29" s="147" t="s">
        <v>75</v>
      </c>
      <c r="N29" s="148"/>
      <c r="O29" s="71">
        <f>(J9-J13)/J9</f>
        <v>0.80859548072662824</v>
      </c>
      <c r="P29" s="2"/>
    </row>
    <row r="30" spans="1:16" ht="15" customHeight="1" x14ac:dyDescent="0.25">
      <c r="A30" s="2"/>
      <c r="B30" s="41"/>
      <c r="C30" s="45" t="s">
        <v>76</v>
      </c>
      <c r="D30" s="33">
        <v>78.75</v>
      </c>
      <c r="E30" s="33">
        <v>65.28</v>
      </c>
      <c r="F30" s="34">
        <v>82.9</v>
      </c>
      <c r="P30" s="2"/>
    </row>
    <row r="31" spans="1:16" ht="15" customHeight="1" x14ac:dyDescent="0.25">
      <c r="A31" s="2"/>
      <c r="B31" s="41"/>
      <c r="C31" s="45" t="s">
        <v>77</v>
      </c>
      <c r="D31" s="33">
        <v>76.05</v>
      </c>
      <c r="E31" s="33">
        <v>53.92</v>
      </c>
      <c r="F31" s="34">
        <v>70.91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57.02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91.11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90"/>
      <c r="C40" s="139" t="s">
        <v>267</v>
      </c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1"/>
      <c r="P40" s="2"/>
    </row>
    <row r="41" spans="1:16" x14ac:dyDescent="0.25">
      <c r="A41" s="2"/>
      <c r="C41" s="139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1"/>
      <c r="P41" s="2"/>
    </row>
    <row r="42" spans="1:16" x14ac:dyDescent="0.25">
      <c r="A42" s="2"/>
      <c r="C42" s="139" t="s">
        <v>268</v>
      </c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1"/>
      <c r="P42" s="2"/>
    </row>
    <row r="43" spans="1:16" x14ac:dyDescent="0.25">
      <c r="A43" s="2"/>
      <c r="C43" s="139" t="s">
        <v>269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1"/>
      <c r="P43" s="2"/>
    </row>
    <row r="44" spans="1:16" x14ac:dyDescent="0.25">
      <c r="A44" s="2"/>
      <c r="C44" s="139" t="s">
        <v>270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1"/>
      <c r="P44" s="2"/>
    </row>
    <row r="45" spans="1:16" x14ac:dyDescent="0.25">
      <c r="A45" s="2"/>
      <c r="C45" s="139" t="s">
        <v>271</v>
      </c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1"/>
      <c r="P45" s="2"/>
    </row>
    <row r="46" spans="1:16" x14ac:dyDescent="0.25">
      <c r="A46" s="2"/>
      <c r="C46" s="139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1"/>
      <c r="P46" s="2"/>
    </row>
    <row r="47" spans="1:16" x14ac:dyDescent="0.25">
      <c r="A47" s="2"/>
      <c r="C47" s="139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1"/>
      <c r="P47" s="2"/>
    </row>
    <row r="48" spans="1:16" x14ac:dyDescent="0.25">
      <c r="A48" s="2"/>
      <c r="C48" s="139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1"/>
      <c r="P48" s="2"/>
    </row>
    <row r="49" spans="1:16" x14ac:dyDescent="0.25">
      <c r="A49" s="2"/>
      <c r="C49" s="139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1"/>
      <c r="P49" s="2"/>
    </row>
    <row r="50" spans="1:16" ht="15" customHeight="1" x14ac:dyDescent="0.25">
      <c r="A50" s="2"/>
      <c r="C50" s="139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1"/>
      <c r="P50" s="2"/>
    </row>
    <row r="51" spans="1:16" x14ac:dyDescent="0.25">
      <c r="A51" s="2"/>
      <c r="C51" s="139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1"/>
      <c r="P51" s="2"/>
    </row>
    <row r="52" spans="1:16" x14ac:dyDescent="0.25">
      <c r="A52" s="2"/>
      <c r="C52" s="139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1"/>
      <c r="P52" s="2"/>
    </row>
    <row r="53" spans="1:16" x14ac:dyDescent="0.25">
      <c r="A53" s="2"/>
      <c r="C53" s="144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89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9" t="s">
        <v>18</v>
      </c>
      <c r="D62" s="111" t="s">
        <v>19</v>
      </c>
      <c r="E62" s="111" t="s">
        <v>20</v>
      </c>
      <c r="F62" s="111" t="s">
        <v>21</v>
      </c>
      <c r="G62" s="111"/>
      <c r="H62" s="111"/>
      <c r="I62" s="111"/>
      <c r="J62" s="111"/>
      <c r="K62" s="113"/>
      <c r="M62" s="6" t="s">
        <v>22</v>
      </c>
      <c r="N62" s="114" t="s">
        <v>20</v>
      </c>
      <c r="O62" s="115"/>
      <c r="P62" s="2"/>
    </row>
    <row r="63" spans="1:16" x14ac:dyDescent="0.25">
      <c r="A63" s="2"/>
      <c r="C63" s="110"/>
      <c r="D63" s="112"/>
      <c r="E63" s="112"/>
      <c r="F63" s="7" t="s">
        <v>23</v>
      </c>
      <c r="G63" s="7" t="s">
        <v>24</v>
      </c>
      <c r="H63" s="7" t="s">
        <v>25</v>
      </c>
      <c r="I63" s="7" t="s">
        <v>26</v>
      </c>
      <c r="J63" s="112" t="s">
        <v>6</v>
      </c>
      <c r="K63" s="116"/>
      <c r="M63" s="8">
        <v>1</v>
      </c>
      <c r="N63" s="117"/>
      <c r="O63" s="118"/>
      <c r="P63" s="2"/>
    </row>
    <row r="64" spans="1:16" ht="15" customHeight="1" x14ac:dyDescent="0.25">
      <c r="A64" s="2"/>
      <c r="C64" s="9" t="s">
        <v>27</v>
      </c>
      <c r="D64" s="10"/>
      <c r="E64" s="10"/>
      <c r="F64" s="11">
        <v>1195</v>
      </c>
      <c r="G64" s="12"/>
      <c r="H64" s="12"/>
      <c r="I64" s="12"/>
      <c r="J64" s="119">
        <f>AVERAGE(F64:I64)</f>
        <v>1195</v>
      </c>
      <c r="K64" s="120"/>
      <c r="M64" s="8">
        <v>2</v>
      </c>
      <c r="N64" s="117">
        <v>9.4</v>
      </c>
      <c r="O64" s="118"/>
      <c r="P64" s="2"/>
    </row>
    <row r="65" spans="1:16" x14ac:dyDescent="0.25">
      <c r="A65" s="2"/>
      <c r="C65" s="9" t="s">
        <v>28</v>
      </c>
      <c r="D65" s="10"/>
      <c r="E65" s="10"/>
      <c r="F65" s="11">
        <v>616</v>
      </c>
      <c r="G65" s="12"/>
      <c r="H65" s="12"/>
      <c r="I65" s="12"/>
      <c r="J65" s="119">
        <f t="shared" ref="J65:J70" si="1">AVERAGE(F65:I65)</f>
        <v>616</v>
      </c>
      <c r="K65" s="120"/>
      <c r="M65" s="8">
        <v>3</v>
      </c>
      <c r="N65" s="117">
        <v>8.4</v>
      </c>
      <c r="O65" s="118"/>
      <c r="P65" s="2"/>
    </row>
    <row r="66" spans="1:16" ht="15" customHeight="1" x14ac:dyDescent="0.25">
      <c r="A66" s="2"/>
      <c r="C66" s="9" t="s">
        <v>29</v>
      </c>
      <c r="D66" s="11">
        <v>62.49</v>
      </c>
      <c r="E66" s="11">
        <v>7.6</v>
      </c>
      <c r="F66" s="11">
        <v>1496</v>
      </c>
      <c r="G66" s="11">
        <v>1198</v>
      </c>
      <c r="H66" s="11">
        <v>1288</v>
      </c>
      <c r="I66" s="11">
        <v>1216</v>
      </c>
      <c r="J66" s="119">
        <f t="shared" si="1"/>
        <v>1299.5</v>
      </c>
      <c r="K66" s="120"/>
      <c r="M66" s="8">
        <v>4</v>
      </c>
      <c r="N66" s="117">
        <v>7.5</v>
      </c>
      <c r="O66" s="118"/>
      <c r="P66" s="2"/>
    </row>
    <row r="67" spans="1:16" ht="15" customHeight="1" x14ac:dyDescent="0.25">
      <c r="A67" s="2"/>
      <c r="C67" s="9" t="s">
        <v>31</v>
      </c>
      <c r="D67" s="11">
        <v>58.61</v>
      </c>
      <c r="E67" s="11">
        <v>8.1999999999999993</v>
      </c>
      <c r="F67" s="11">
        <v>592</v>
      </c>
      <c r="G67" s="11">
        <v>532</v>
      </c>
      <c r="H67" s="11">
        <v>494</v>
      </c>
      <c r="I67" s="11">
        <v>561</v>
      </c>
      <c r="J67" s="119">
        <f t="shared" si="1"/>
        <v>544.75</v>
      </c>
      <c r="K67" s="120"/>
      <c r="M67" s="8">
        <v>5</v>
      </c>
      <c r="N67" s="117">
        <v>9.3000000000000007</v>
      </c>
      <c r="O67" s="118"/>
      <c r="P67" s="2"/>
    </row>
    <row r="68" spans="1:16" ht="15.75" customHeight="1" thickBot="1" x14ac:dyDescent="0.3">
      <c r="A68" s="2"/>
      <c r="C68" s="9" t="s">
        <v>33</v>
      </c>
      <c r="D68" s="11"/>
      <c r="E68" s="11"/>
      <c r="F68" s="11">
        <v>358</v>
      </c>
      <c r="G68" s="63">
        <v>341</v>
      </c>
      <c r="H68" s="63">
        <v>332</v>
      </c>
      <c r="I68" s="63">
        <v>332</v>
      </c>
      <c r="J68" s="119">
        <f t="shared" si="1"/>
        <v>340.75</v>
      </c>
      <c r="K68" s="120"/>
      <c r="M68" s="13">
        <v>6</v>
      </c>
      <c r="N68" s="121">
        <v>8.4</v>
      </c>
      <c r="O68" s="122"/>
      <c r="P68" s="2"/>
    </row>
    <row r="69" spans="1:16" ht="15.75" thickBot="1" x14ac:dyDescent="0.3">
      <c r="A69" s="2"/>
      <c r="C69" s="9" t="s">
        <v>35</v>
      </c>
      <c r="D69" s="11"/>
      <c r="E69" s="11"/>
      <c r="F69" s="11">
        <v>182</v>
      </c>
      <c r="G69" s="63">
        <v>174</v>
      </c>
      <c r="H69" s="63">
        <v>166</v>
      </c>
      <c r="I69" s="63">
        <v>179</v>
      </c>
      <c r="J69" s="119">
        <f t="shared" si="1"/>
        <v>175.25</v>
      </c>
      <c r="K69" s="120"/>
      <c r="N69" s="68" t="s">
        <v>36</v>
      </c>
      <c r="O69" s="69" t="s">
        <v>37</v>
      </c>
      <c r="P69" s="2"/>
    </row>
    <row r="70" spans="1:16" ht="15.75" thickBot="1" x14ac:dyDescent="0.3">
      <c r="A70" s="2"/>
      <c r="C70" s="14" t="s">
        <v>39</v>
      </c>
      <c r="D70" s="15">
        <v>56.16</v>
      </c>
      <c r="E70" s="15">
        <v>9.6</v>
      </c>
      <c r="F70" s="15">
        <v>186</v>
      </c>
      <c r="G70" s="15">
        <v>176</v>
      </c>
      <c r="H70" s="15">
        <v>173</v>
      </c>
      <c r="I70" s="15">
        <v>174</v>
      </c>
      <c r="J70" s="123">
        <f t="shared" si="1"/>
        <v>177.25</v>
      </c>
      <c r="K70" s="124"/>
      <c r="M70" s="67" t="s">
        <v>40</v>
      </c>
      <c r="N70" s="65">
        <v>2.98</v>
      </c>
      <c r="O70" s="66">
        <v>3.85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18</v>
      </c>
      <c r="D72" s="18" t="s">
        <v>19</v>
      </c>
      <c r="E72" s="18" t="s">
        <v>20</v>
      </c>
      <c r="F72" s="19" t="s">
        <v>41</v>
      </c>
      <c r="G72" s="20"/>
      <c r="H72" s="17" t="s">
        <v>18</v>
      </c>
      <c r="I72" s="111" t="s">
        <v>42</v>
      </c>
      <c r="J72" s="111"/>
      <c r="K72" s="113"/>
      <c r="M72" s="131" t="s">
        <v>43</v>
      </c>
      <c r="N72" s="132"/>
      <c r="O72" s="115"/>
      <c r="P72" s="2"/>
    </row>
    <row r="73" spans="1:16" ht="15" customHeight="1" x14ac:dyDescent="0.25">
      <c r="A73" s="2"/>
      <c r="C73" s="21" t="s">
        <v>44</v>
      </c>
      <c r="D73" s="11">
        <v>19.78</v>
      </c>
      <c r="E73" s="11">
        <v>9.6</v>
      </c>
      <c r="F73" s="22">
        <v>1374</v>
      </c>
      <c r="G73" s="16"/>
      <c r="H73" s="23" t="s">
        <v>1</v>
      </c>
      <c r="I73" s="135">
        <v>5.76</v>
      </c>
      <c r="J73" s="135"/>
      <c r="K73" s="136"/>
      <c r="M73" s="24" t="s">
        <v>20</v>
      </c>
      <c r="N73" s="25" t="s">
        <v>45</v>
      </c>
      <c r="O73" s="26" t="s">
        <v>46</v>
      </c>
      <c r="P73" s="2"/>
    </row>
    <row r="74" spans="1:16" ht="15.75" thickBot="1" x14ac:dyDescent="0.3">
      <c r="A74" s="2"/>
      <c r="C74" s="21" t="s">
        <v>47</v>
      </c>
      <c r="D74" s="11">
        <v>62.98</v>
      </c>
      <c r="E74" s="11"/>
      <c r="F74" s="22">
        <v>194</v>
      </c>
      <c r="G74" s="16"/>
      <c r="H74" s="27" t="s">
        <v>2</v>
      </c>
      <c r="I74" s="137">
        <v>5.31</v>
      </c>
      <c r="J74" s="137"/>
      <c r="K74" s="138"/>
      <c r="M74" s="65">
        <v>6.8</v>
      </c>
      <c r="N74" s="28">
        <v>88</v>
      </c>
      <c r="O74" s="66">
        <v>0.04</v>
      </c>
      <c r="P74" s="2"/>
    </row>
    <row r="75" spans="1:16" ht="15" customHeight="1" thickBot="1" x14ac:dyDescent="0.3">
      <c r="A75" s="2"/>
      <c r="C75" s="21" t="s">
        <v>48</v>
      </c>
      <c r="D75" s="11">
        <v>63.19</v>
      </c>
      <c r="E75" s="11"/>
      <c r="F75" s="22">
        <v>191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49</v>
      </c>
      <c r="D76" s="11"/>
      <c r="E76" s="11"/>
      <c r="F76" s="22"/>
      <c r="G76" s="16"/>
      <c r="H76" s="109" t="s">
        <v>50</v>
      </c>
      <c r="I76" s="111"/>
      <c r="J76" s="111"/>
      <c r="K76" s="113"/>
      <c r="M76" s="6" t="s">
        <v>51</v>
      </c>
      <c r="N76" s="29" t="s">
        <v>20</v>
      </c>
      <c r="O76" s="30" t="s">
        <v>52</v>
      </c>
      <c r="P76" s="2"/>
    </row>
    <row r="77" spans="1:16" x14ac:dyDescent="0.25">
      <c r="A77" s="2"/>
      <c r="C77" s="21" t="s">
        <v>53</v>
      </c>
      <c r="D77" s="11">
        <v>62.55</v>
      </c>
      <c r="E77" s="11"/>
      <c r="F77" s="22">
        <v>188</v>
      </c>
      <c r="G77" s="16"/>
      <c r="H77" s="31" t="s">
        <v>54</v>
      </c>
      <c r="I77" s="7" t="s">
        <v>55</v>
      </c>
      <c r="J77" s="7" t="s">
        <v>56</v>
      </c>
      <c r="K77" s="32" t="s">
        <v>57</v>
      </c>
      <c r="M77" s="8">
        <v>1</v>
      </c>
      <c r="N77" s="33">
        <v>5.7</v>
      </c>
      <c r="O77" s="34">
        <v>100</v>
      </c>
      <c r="P77" s="2"/>
    </row>
    <row r="78" spans="1:16" ht="15.75" thickBot="1" x14ac:dyDescent="0.3">
      <c r="A78" s="2"/>
      <c r="C78" s="21" t="s">
        <v>58</v>
      </c>
      <c r="D78" s="11">
        <v>74.55</v>
      </c>
      <c r="E78" s="11"/>
      <c r="F78" s="22">
        <v>1668</v>
      </c>
      <c r="G78" s="16"/>
      <c r="H78" s="125"/>
      <c r="I78" s="127"/>
      <c r="J78" s="127"/>
      <c r="K78" s="129" t="e">
        <f>((I78-J78)/I78)</f>
        <v>#DIV/0!</v>
      </c>
      <c r="M78" s="13">
        <v>2</v>
      </c>
      <c r="N78" s="35">
        <v>5.6</v>
      </c>
      <c r="O78" s="36">
        <v>100</v>
      </c>
      <c r="P78" s="2"/>
    </row>
    <row r="79" spans="1:16" ht="15.75" thickBot="1" x14ac:dyDescent="0.3">
      <c r="A79" s="2"/>
      <c r="C79" s="21" t="s">
        <v>59</v>
      </c>
      <c r="D79" s="11">
        <v>74.34</v>
      </c>
      <c r="E79" s="11">
        <v>8.1</v>
      </c>
      <c r="F79" s="22">
        <v>498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60</v>
      </c>
      <c r="D80" s="11"/>
      <c r="E80" s="11"/>
      <c r="F80" s="22">
        <v>477</v>
      </c>
      <c r="G80" s="16"/>
      <c r="H80" s="125">
        <v>13</v>
      </c>
      <c r="I80" s="127">
        <v>312</v>
      </c>
      <c r="J80" s="127">
        <v>135</v>
      </c>
      <c r="K80" s="129">
        <f>((I80-J80)/I80)</f>
        <v>0.56730769230769229</v>
      </c>
      <c r="M80" s="131" t="s">
        <v>61</v>
      </c>
      <c r="N80" s="132"/>
      <c r="O80" s="115"/>
      <c r="P80" s="2"/>
    </row>
    <row r="81" spans="1:16" ht="15.75" thickBot="1" x14ac:dyDescent="0.3">
      <c r="A81" s="2"/>
      <c r="C81" s="21" t="s">
        <v>62</v>
      </c>
      <c r="D81" s="11">
        <v>76.42</v>
      </c>
      <c r="E81" s="11">
        <v>7.7</v>
      </c>
      <c r="F81" s="22">
        <v>1042</v>
      </c>
      <c r="G81" s="16"/>
      <c r="H81" s="126"/>
      <c r="I81" s="128"/>
      <c r="J81" s="128"/>
      <c r="K81" s="130"/>
      <c r="M81" s="133" t="s">
        <v>63</v>
      </c>
      <c r="N81" s="134"/>
      <c r="O81" s="37">
        <f>(J66-J67)/J66</f>
        <v>0.58080030781069647</v>
      </c>
      <c r="P81" s="2"/>
    </row>
    <row r="82" spans="1:16" ht="15.75" thickBot="1" x14ac:dyDescent="0.3">
      <c r="A82" s="2"/>
      <c r="C82" s="38" t="s">
        <v>64</v>
      </c>
      <c r="D82" s="15"/>
      <c r="E82" s="15"/>
      <c r="F82" s="39">
        <v>1003</v>
      </c>
      <c r="G82" s="16"/>
      <c r="M82" s="133" t="s">
        <v>65</v>
      </c>
      <c r="N82" s="134"/>
      <c r="O82" s="37">
        <f>(J67-J68)/J67</f>
        <v>0.3744837081229922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31" t="s">
        <v>66</v>
      </c>
      <c r="I83" s="132"/>
      <c r="J83" s="132"/>
      <c r="K83" s="115"/>
      <c r="M83" s="133" t="s">
        <v>67</v>
      </c>
      <c r="N83" s="134"/>
      <c r="O83" s="37">
        <f>(J68-J69)/J68</f>
        <v>0.48569332355099049</v>
      </c>
      <c r="P83" s="2"/>
    </row>
    <row r="84" spans="1:16" ht="15.75" customHeight="1" x14ac:dyDescent="0.25">
      <c r="A84" s="2"/>
      <c r="B84" s="41"/>
      <c r="C84" s="42" t="s">
        <v>18</v>
      </c>
      <c r="D84" s="43" t="s">
        <v>19</v>
      </c>
      <c r="E84" s="43" t="s">
        <v>14</v>
      </c>
      <c r="F84" s="19" t="s">
        <v>13</v>
      </c>
      <c r="G84" s="44" t="s">
        <v>20</v>
      </c>
      <c r="H84" s="24" t="s">
        <v>18</v>
      </c>
      <c r="I84" s="25" t="s">
        <v>68</v>
      </c>
      <c r="J84" s="25" t="s">
        <v>69</v>
      </c>
      <c r="K84" s="26" t="s">
        <v>70</v>
      </c>
      <c r="M84" s="133" t="s">
        <v>71</v>
      </c>
      <c r="N84" s="134"/>
      <c r="O84" s="37">
        <f>(J69-J70)/J69</f>
        <v>-1.1412268188302425E-2</v>
      </c>
      <c r="P84" s="2"/>
    </row>
    <row r="85" spans="1:16" x14ac:dyDescent="0.25">
      <c r="A85" s="2"/>
      <c r="B85" s="41"/>
      <c r="C85" s="45" t="s">
        <v>72</v>
      </c>
      <c r="D85" s="33">
        <v>91.45</v>
      </c>
      <c r="E85" s="33"/>
      <c r="F85" s="34"/>
      <c r="G85" s="46"/>
      <c r="H85" s="47" t="s">
        <v>1</v>
      </c>
      <c r="I85" s="33">
        <v>598</v>
      </c>
      <c r="J85" s="33">
        <v>533</v>
      </c>
      <c r="K85" s="34">
        <f>I85-J85</f>
        <v>65</v>
      </c>
      <c r="M85" s="142" t="s">
        <v>73</v>
      </c>
      <c r="N85" s="143"/>
      <c r="O85" s="70">
        <f>(J67-J70)/J67</f>
        <v>0.67462138595686094</v>
      </c>
      <c r="P85" s="2"/>
    </row>
    <row r="86" spans="1:16" ht="15.75" thickBot="1" x14ac:dyDescent="0.3">
      <c r="A86" s="2"/>
      <c r="B86" s="41"/>
      <c r="C86" s="45" t="s">
        <v>74</v>
      </c>
      <c r="D86" s="33">
        <v>72.650000000000006</v>
      </c>
      <c r="E86" s="33" t="s">
        <v>272</v>
      </c>
      <c r="F86" s="34">
        <v>94.35</v>
      </c>
      <c r="G86" s="48">
        <v>5.4</v>
      </c>
      <c r="H86" s="65" t="s">
        <v>2</v>
      </c>
      <c r="I86" s="35">
        <v>194</v>
      </c>
      <c r="J86" s="35">
        <v>158</v>
      </c>
      <c r="K86" s="34">
        <f>I86-J86</f>
        <v>36</v>
      </c>
      <c r="L86" s="49"/>
      <c r="M86" s="147" t="s">
        <v>75</v>
      </c>
      <c r="N86" s="148"/>
      <c r="O86" s="71">
        <f>(J66-J70)/J66</f>
        <v>0.86360138514813389</v>
      </c>
      <c r="P86" s="2"/>
    </row>
    <row r="87" spans="1:16" ht="15" customHeight="1" x14ac:dyDescent="0.25">
      <c r="A87" s="2"/>
      <c r="B87" s="41"/>
      <c r="C87" s="45" t="s">
        <v>76</v>
      </c>
      <c r="D87" s="33">
        <v>76.650000000000006</v>
      </c>
      <c r="E87" s="33">
        <v>53.97</v>
      </c>
      <c r="F87" s="34">
        <v>82.75</v>
      </c>
      <c r="P87" s="2"/>
    </row>
    <row r="88" spans="1:16" ht="15" customHeight="1" x14ac:dyDescent="0.25">
      <c r="A88" s="2"/>
      <c r="B88" s="41"/>
      <c r="C88" s="45" t="s">
        <v>77</v>
      </c>
      <c r="D88" s="33">
        <v>76.650000000000006</v>
      </c>
      <c r="E88" s="33">
        <v>53.97</v>
      </c>
      <c r="F88" s="34">
        <v>70.42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54.09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91.28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90"/>
      <c r="C97" s="139" t="s">
        <v>273</v>
      </c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1"/>
      <c r="P97" s="2"/>
    </row>
    <row r="98" spans="1:18" ht="15" customHeight="1" x14ac:dyDescent="0.25">
      <c r="A98" s="2"/>
      <c r="C98" s="139" t="s">
        <v>274</v>
      </c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1"/>
      <c r="P98" s="2"/>
    </row>
    <row r="99" spans="1:18" ht="15" customHeight="1" x14ac:dyDescent="0.25">
      <c r="A99" s="2"/>
      <c r="C99" s="139" t="s">
        <v>275</v>
      </c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1"/>
      <c r="P99" s="2"/>
    </row>
    <row r="100" spans="1:18" ht="15.75" customHeight="1" x14ac:dyDescent="0.25">
      <c r="A100" s="2"/>
      <c r="C100" s="139" t="s">
        <v>276</v>
      </c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1"/>
      <c r="P100" s="2"/>
      <c r="R100" s="64" t="s">
        <v>16</v>
      </c>
    </row>
    <row r="101" spans="1:18" ht="15" customHeight="1" x14ac:dyDescent="0.25">
      <c r="A101" s="2"/>
      <c r="C101" s="139" t="s">
        <v>277</v>
      </c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1"/>
      <c r="P101" s="2"/>
    </row>
    <row r="102" spans="1:18" ht="15" customHeight="1" x14ac:dyDescent="0.25">
      <c r="A102" s="2"/>
      <c r="C102" s="139" t="s">
        <v>278</v>
      </c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1"/>
      <c r="P102" s="2"/>
    </row>
    <row r="103" spans="1:18" x14ac:dyDescent="0.25">
      <c r="A103" s="2"/>
      <c r="C103" s="139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1"/>
      <c r="P103" s="2"/>
    </row>
    <row r="104" spans="1:18" x14ac:dyDescent="0.25">
      <c r="A104" s="2"/>
      <c r="C104" s="139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1"/>
      <c r="P104" s="2"/>
    </row>
    <row r="105" spans="1:18" x14ac:dyDescent="0.25">
      <c r="A105" s="2"/>
      <c r="C105" s="139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1"/>
      <c r="P105" s="2"/>
    </row>
    <row r="106" spans="1:18" x14ac:dyDescent="0.25">
      <c r="A106" s="2"/>
      <c r="C106" s="139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1"/>
      <c r="P106" s="2"/>
    </row>
    <row r="107" spans="1:18" x14ac:dyDescent="0.25">
      <c r="A107" s="2"/>
      <c r="C107" s="139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1"/>
      <c r="P107" s="2"/>
    </row>
    <row r="108" spans="1:18" x14ac:dyDescent="0.25">
      <c r="A108" s="2"/>
      <c r="C108" s="139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1"/>
      <c r="P108" s="2"/>
    </row>
    <row r="109" spans="1:18" x14ac:dyDescent="0.25">
      <c r="A109" s="2"/>
      <c r="C109" s="139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1"/>
      <c r="P109" s="2"/>
    </row>
    <row r="110" spans="1:18" x14ac:dyDescent="0.25">
      <c r="A110" s="2"/>
      <c r="C110" s="144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16</v>
      </c>
      <c r="C115" s="4" t="s">
        <v>261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9" t="s">
        <v>18</v>
      </c>
      <c r="D117" s="111" t="s">
        <v>19</v>
      </c>
      <c r="E117" s="111" t="s">
        <v>20</v>
      </c>
      <c r="F117" s="111" t="s">
        <v>21</v>
      </c>
      <c r="G117" s="111"/>
      <c r="H117" s="111"/>
      <c r="I117" s="111"/>
      <c r="J117" s="111"/>
      <c r="K117" s="113"/>
      <c r="M117" s="6" t="s">
        <v>22</v>
      </c>
      <c r="N117" s="114" t="s">
        <v>20</v>
      </c>
      <c r="O117" s="115"/>
      <c r="P117" s="2"/>
    </row>
    <row r="118" spans="1:16" x14ac:dyDescent="0.25">
      <c r="A118" s="2"/>
      <c r="C118" s="110"/>
      <c r="D118" s="112"/>
      <c r="E118" s="112"/>
      <c r="F118" s="7" t="s">
        <v>23</v>
      </c>
      <c r="G118" s="7" t="s">
        <v>24</v>
      </c>
      <c r="H118" s="7" t="s">
        <v>25</v>
      </c>
      <c r="I118" s="7" t="s">
        <v>26</v>
      </c>
      <c r="J118" s="112" t="s">
        <v>6</v>
      </c>
      <c r="K118" s="116"/>
      <c r="M118" s="8">
        <v>1</v>
      </c>
      <c r="N118" s="117"/>
      <c r="O118" s="118"/>
      <c r="P118" s="2"/>
    </row>
    <row r="119" spans="1:16" x14ac:dyDescent="0.25">
      <c r="A119" s="2"/>
      <c r="C119" s="9" t="s">
        <v>27</v>
      </c>
      <c r="D119" s="10"/>
      <c r="E119" s="10"/>
      <c r="F119" s="11">
        <v>1082</v>
      </c>
      <c r="G119" s="12"/>
      <c r="H119" s="12"/>
      <c r="I119" s="12"/>
      <c r="J119" s="119">
        <f>AVERAGE(F119:I119)</f>
        <v>1082</v>
      </c>
      <c r="K119" s="120"/>
      <c r="M119" s="8">
        <v>2</v>
      </c>
      <c r="N119" s="117">
        <v>9.1999999999999993</v>
      </c>
      <c r="O119" s="118"/>
      <c r="P119" s="2"/>
    </row>
    <row r="120" spans="1:16" x14ac:dyDescent="0.25">
      <c r="A120" s="2"/>
      <c r="C120" s="9" t="s">
        <v>28</v>
      </c>
      <c r="D120" s="10"/>
      <c r="E120" s="10"/>
      <c r="F120" s="11">
        <v>554</v>
      </c>
      <c r="G120" s="12"/>
      <c r="H120" s="12"/>
      <c r="I120" s="12"/>
      <c r="J120" s="119">
        <f t="shared" ref="J120:J125" si="2">AVERAGE(F120:I120)</f>
        <v>554</v>
      </c>
      <c r="K120" s="120"/>
      <c r="M120" s="8">
        <v>3</v>
      </c>
      <c r="N120" s="117">
        <v>8.9</v>
      </c>
      <c r="O120" s="118"/>
      <c r="P120" s="2"/>
    </row>
    <row r="121" spans="1:16" x14ac:dyDescent="0.25">
      <c r="A121" s="2"/>
      <c r="C121" s="9" t="s">
        <v>29</v>
      </c>
      <c r="D121" s="11">
        <v>65.81</v>
      </c>
      <c r="E121" s="11">
        <v>7.5</v>
      </c>
      <c r="F121" s="11">
        <v>1231</v>
      </c>
      <c r="G121" s="11">
        <v>1207</v>
      </c>
      <c r="H121" s="11">
        <v>1153</v>
      </c>
      <c r="I121" s="11">
        <v>1099</v>
      </c>
      <c r="J121" s="119">
        <f t="shared" si="2"/>
        <v>1172.5</v>
      </c>
      <c r="K121" s="120"/>
      <c r="M121" s="8">
        <v>4</v>
      </c>
      <c r="N121" s="117">
        <v>7.5</v>
      </c>
      <c r="O121" s="118"/>
      <c r="P121" s="2"/>
    </row>
    <row r="122" spans="1:16" x14ac:dyDescent="0.25">
      <c r="A122" s="2"/>
      <c r="C122" s="9" t="s">
        <v>31</v>
      </c>
      <c r="D122" s="11">
        <v>60.44</v>
      </c>
      <c r="E122" s="11">
        <v>8.5</v>
      </c>
      <c r="F122" s="11">
        <v>522</v>
      </c>
      <c r="G122" s="11">
        <v>485</v>
      </c>
      <c r="H122" s="11">
        <v>481</v>
      </c>
      <c r="I122" s="11">
        <v>521</v>
      </c>
      <c r="J122" s="119">
        <f t="shared" si="2"/>
        <v>502.25</v>
      </c>
      <c r="K122" s="120"/>
      <c r="M122" s="8">
        <v>5</v>
      </c>
      <c r="N122" s="117">
        <v>9.5</v>
      </c>
      <c r="O122" s="118"/>
      <c r="P122" s="2"/>
    </row>
    <row r="123" spans="1:16" x14ac:dyDescent="0.25">
      <c r="A123" s="2"/>
      <c r="C123" s="9" t="s">
        <v>33</v>
      </c>
      <c r="D123" s="11"/>
      <c r="E123" s="11"/>
      <c r="F123" s="11">
        <v>316</v>
      </c>
      <c r="G123" s="63">
        <v>301</v>
      </c>
      <c r="H123" s="63">
        <v>306</v>
      </c>
      <c r="I123" s="63">
        <v>313</v>
      </c>
      <c r="J123" s="119">
        <f t="shared" si="2"/>
        <v>309</v>
      </c>
      <c r="K123" s="120"/>
      <c r="M123" s="13">
        <v>6</v>
      </c>
      <c r="N123" s="121">
        <v>8.6</v>
      </c>
      <c r="O123" s="122"/>
      <c r="P123" s="2"/>
    </row>
    <row r="124" spans="1:16" ht="15.75" thickBot="1" x14ac:dyDescent="0.3">
      <c r="A124" s="2"/>
      <c r="C124" s="9" t="s">
        <v>35</v>
      </c>
      <c r="D124" s="11"/>
      <c r="E124" s="11"/>
      <c r="F124" s="11">
        <v>175</v>
      </c>
      <c r="G124" s="63">
        <v>171</v>
      </c>
      <c r="H124" s="63">
        <v>176</v>
      </c>
      <c r="I124" s="63">
        <v>184</v>
      </c>
      <c r="J124" s="119">
        <f t="shared" si="2"/>
        <v>176.5</v>
      </c>
      <c r="K124" s="120"/>
      <c r="N124" s="68" t="s">
        <v>36</v>
      </c>
      <c r="O124" s="69" t="s">
        <v>37</v>
      </c>
      <c r="P124" s="2"/>
    </row>
    <row r="125" spans="1:16" ht="15.75" thickBot="1" x14ac:dyDescent="0.3">
      <c r="A125" s="2"/>
      <c r="C125" s="14" t="s">
        <v>39</v>
      </c>
      <c r="D125" s="15">
        <v>61.39</v>
      </c>
      <c r="E125" s="15">
        <v>8</v>
      </c>
      <c r="F125" s="15">
        <v>179</v>
      </c>
      <c r="G125" s="15">
        <v>174</v>
      </c>
      <c r="H125" s="15">
        <v>178</v>
      </c>
      <c r="I125" s="15">
        <v>187</v>
      </c>
      <c r="J125" s="123">
        <f t="shared" si="2"/>
        <v>179.5</v>
      </c>
      <c r="K125" s="124"/>
      <c r="M125" s="67" t="s">
        <v>40</v>
      </c>
      <c r="N125" s="65">
        <v>3.16</v>
      </c>
      <c r="O125" s="66">
        <v>4.8899999999999997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18</v>
      </c>
      <c r="D127" s="18" t="s">
        <v>19</v>
      </c>
      <c r="E127" s="18" t="s">
        <v>20</v>
      </c>
      <c r="F127" s="19" t="s">
        <v>41</v>
      </c>
      <c r="G127" s="20"/>
      <c r="H127" s="17" t="s">
        <v>18</v>
      </c>
      <c r="I127" s="111" t="s">
        <v>42</v>
      </c>
      <c r="J127" s="111"/>
      <c r="K127" s="113"/>
      <c r="M127" s="131" t="s">
        <v>43</v>
      </c>
      <c r="N127" s="132"/>
      <c r="O127" s="115"/>
      <c r="P127" s="2"/>
    </row>
    <row r="128" spans="1:16" x14ac:dyDescent="0.25">
      <c r="A128" s="2"/>
      <c r="C128" s="21" t="s">
        <v>44</v>
      </c>
      <c r="D128" s="11">
        <v>15.15</v>
      </c>
      <c r="E128" s="11">
        <v>8.8000000000000007</v>
      </c>
      <c r="F128" s="22">
        <v>1079</v>
      </c>
      <c r="G128" s="16"/>
      <c r="H128" s="23" t="s">
        <v>1</v>
      </c>
      <c r="I128" s="135">
        <v>5.51</v>
      </c>
      <c r="J128" s="135"/>
      <c r="K128" s="136"/>
      <c r="M128" s="24" t="s">
        <v>20</v>
      </c>
      <c r="N128" s="25" t="s">
        <v>45</v>
      </c>
      <c r="O128" s="26" t="s">
        <v>46</v>
      </c>
      <c r="P128" s="2"/>
    </row>
    <row r="129" spans="1:16" ht="15.75" thickBot="1" x14ac:dyDescent="0.3">
      <c r="A129" s="2"/>
      <c r="C129" s="21" t="s">
        <v>47</v>
      </c>
      <c r="D129" s="11">
        <v>66</v>
      </c>
      <c r="E129" s="11"/>
      <c r="F129" s="22">
        <v>169</v>
      </c>
      <c r="G129" s="16"/>
      <c r="H129" s="27" t="s">
        <v>2</v>
      </c>
      <c r="I129" s="137">
        <v>5.25</v>
      </c>
      <c r="J129" s="137"/>
      <c r="K129" s="138"/>
      <c r="M129" s="65">
        <v>6.8</v>
      </c>
      <c r="N129" s="28">
        <v>95</v>
      </c>
      <c r="O129" s="66">
        <v>0.04</v>
      </c>
      <c r="P129" s="2"/>
    </row>
    <row r="130" spans="1:16" ht="15" customHeight="1" thickBot="1" x14ac:dyDescent="0.3">
      <c r="A130" s="2"/>
      <c r="C130" s="21" t="s">
        <v>48</v>
      </c>
      <c r="D130" s="11">
        <v>66.61</v>
      </c>
      <c r="E130" s="11"/>
      <c r="F130" s="22">
        <v>175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49</v>
      </c>
      <c r="D131" s="11"/>
      <c r="E131" s="11"/>
      <c r="F131" s="22"/>
      <c r="G131" s="16"/>
      <c r="H131" s="109" t="s">
        <v>50</v>
      </c>
      <c r="I131" s="111"/>
      <c r="J131" s="111"/>
      <c r="K131" s="113"/>
      <c r="M131" s="6" t="s">
        <v>51</v>
      </c>
      <c r="N131" s="29" t="s">
        <v>20</v>
      </c>
      <c r="O131" s="30" t="s">
        <v>52</v>
      </c>
      <c r="P131" s="2"/>
    </row>
    <row r="132" spans="1:16" x14ac:dyDescent="0.25">
      <c r="A132" s="2"/>
      <c r="C132" s="21" t="s">
        <v>53</v>
      </c>
      <c r="D132" s="11">
        <v>68.11</v>
      </c>
      <c r="E132" s="11"/>
      <c r="F132" s="22">
        <v>179</v>
      </c>
      <c r="G132" s="16"/>
      <c r="H132" s="31" t="s">
        <v>54</v>
      </c>
      <c r="I132" s="7" t="s">
        <v>55</v>
      </c>
      <c r="J132" s="7" t="s">
        <v>56</v>
      </c>
      <c r="K132" s="32" t="s">
        <v>57</v>
      </c>
      <c r="M132" s="8">
        <v>1</v>
      </c>
      <c r="N132" s="33">
        <v>5.7</v>
      </c>
      <c r="O132" s="34">
        <v>100</v>
      </c>
      <c r="P132" s="2"/>
    </row>
    <row r="133" spans="1:16" x14ac:dyDescent="0.25">
      <c r="A133" s="2"/>
      <c r="C133" s="21" t="s">
        <v>58</v>
      </c>
      <c r="D133" s="11">
        <v>73.69</v>
      </c>
      <c r="E133" s="11"/>
      <c r="F133" s="22">
        <v>1802</v>
      </c>
      <c r="G133" s="16"/>
      <c r="H133" s="125">
        <v>1</v>
      </c>
      <c r="I133" s="127">
        <v>441</v>
      </c>
      <c r="J133" s="127">
        <v>155</v>
      </c>
      <c r="K133" s="129">
        <f>((I133-J133)/I133)</f>
        <v>0.64852607709750565</v>
      </c>
      <c r="M133" s="13">
        <v>2</v>
      </c>
      <c r="N133" s="35">
        <v>5.5</v>
      </c>
      <c r="O133" s="36">
        <v>100</v>
      </c>
      <c r="P133" s="2"/>
    </row>
    <row r="134" spans="1:16" ht="15.75" thickBot="1" x14ac:dyDescent="0.3">
      <c r="A134" s="2"/>
      <c r="C134" s="21" t="s">
        <v>59</v>
      </c>
      <c r="D134" s="11">
        <v>71.81</v>
      </c>
      <c r="E134" s="11">
        <v>7.9</v>
      </c>
      <c r="F134" s="22">
        <v>456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60</v>
      </c>
      <c r="D135" s="11"/>
      <c r="E135" s="11"/>
      <c r="F135" s="22">
        <v>417</v>
      </c>
      <c r="G135" s="16"/>
      <c r="H135" s="125">
        <v>7</v>
      </c>
      <c r="I135" s="127">
        <v>284</v>
      </c>
      <c r="J135" s="127">
        <v>115</v>
      </c>
      <c r="K135" s="129">
        <f>((I135-J135)/I135)</f>
        <v>0.59507042253521125</v>
      </c>
      <c r="M135" s="131" t="s">
        <v>61</v>
      </c>
      <c r="N135" s="132"/>
      <c r="O135" s="115"/>
      <c r="P135" s="2"/>
    </row>
    <row r="136" spans="1:16" ht="15.75" thickBot="1" x14ac:dyDescent="0.3">
      <c r="A136" s="2"/>
      <c r="C136" s="21" t="s">
        <v>62</v>
      </c>
      <c r="D136" s="11">
        <v>76.27</v>
      </c>
      <c r="E136" s="11">
        <v>7.3</v>
      </c>
      <c r="F136" s="22">
        <v>1001</v>
      </c>
      <c r="G136" s="16"/>
      <c r="H136" s="126"/>
      <c r="I136" s="128"/>
      <c r="J136" s="128"/>
      <c r="K136" s="130"/>
      <c r="M136" s="133" t="s">
        <v>63</v>
      </c>
      <c r="N136" s="134"/>
      <c r="O136" s="37">
        <f>(J121-J122)/J121</f>
        <v>0.57164179104477608</v>
      </c>
      <c r="P136" s="2"/>
    </row>
    <row r="137" spans="1:16" ht="15.75" thickBot="1" x14ac:dyDescent="0.3">
      <c r="A137" s="2"/>
      <c r="C137" s="38" t="s">
        <v>64</v>
      </c>
      <c r="D137" s="15"/>
      <c r="E137" s="15"/>
      <c r="F137" s="39">
        <v>944</v>
      </c>
      <c r="G137" s="16"/>
      <c r="M137" s="133" t="s">
        <v>65</v>
      </c>
      <c r="N137" s="134"/>
      <c r="O137" s="37">
        <f>(J122-J123)/J122</f>
        <v>0.38476854156296664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31" t="s">
        <v>66</v>
      </c>
      <c r="I138" s="132"/>
      <c r="J138" s="132"/>
      <c r="K138" s="115"/>
      <c r="M138" s="133" t="s">
        <v>67</v>
      </c>
      <c r="N138" s="134"/>
      <c r="O138" s="37">
        <f>(J123-J124)/J123</f>
        <v>0.42880258899676377</v>
      </c>
      <c r="P138" s="2"/>
    </row>
    <row r="139" spans="1:16" ht="15.75" customHeight="1" x14ac:dyDescent="0.25">
      <c r="A139" s="2"/>
      <c r="B139" s="41"/>
      <c r="C139" s="42" t="s">
        <v>18</v>
      </c>
      <c r="D139" s="43" t="s">
        <v>19</v>
      </c>
      <c r="E139" s="43" t="s">
        <v>14</v>
      </c>
      <c r="F139" s="19" t="s">
        <v>13</v>
      </c>
      <c r="G139" s="44" t="s">
        <v>20</v>
      </c>
      <c r="H139" s="24" t="s">
        <v>18</v>
      </c>
      <c r="I139" s="25" t="s">
        <v>68</v>
      </c>
      <c r="J139" s="25" t="s">
        <v>69</v>
      </c>
      <c r="K139" s="26" t="s">
        <v>70</v>
      </c>
      <c r="M139" s="133" t="s">
        <v>71</v>
      </c>
      <c r="N139" s="134"/>
      <c r="O139" s="37">
        <f>(J124-J125)/J124</f>
        <v>-1.69971671388102E-2</v>
      </c>
      <c r="P139" s="2"/>
    </row>
    <row r="140" spans="1:16" x14ac:dyDescent="0.25">
      <c r="A140" s="2"/>
      <c r="B140" s="41"/>
      <c r="C140" s="45" t="s">
        <v>72</v>
      </c>
      <c r="D140" s="33">
        <v>91.75</v>
      </c>
      <c r="E140" s="33"/>
      <c r="F140" s="34"/>
      <c r="G140" s="46"/>
      <c r="H140" s="47" t="s">
        <v>1</v>
      </c>
      <c r="I140" s="33">
        <v>339</v>
      </c>
      <c r="J140" s="33">
        <v>281</v>
      </c>
      <c r="K140" s="34">
        <f>I140-J140</f>
        <v>58</v>
      </c>
      <c r="M140" s="142" t="s">
        <v>73</v>
      </c>
      <c r="N140" s="143"/>
      <c r="O140" s="70">
        <f>(J122-J125)/J122</f>
        <v>0.64260826281732208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73.2</v>
      </c>
      <c r="E141" s="33">
        <v>69.2</v>
      </c>
      <c r="F141" s="34">
        <v>94.54</v>
      </c>
      <c r="G141" s="48">
        <v>5.8</v>
      </c>
      <c r="H141" s="65" t="s">
        <v>2</v>
      </c>
      <c r="I141" s="35">
        <v>224</v>
      </c>
      <c r="J141" s="35">
        <v>208</v>
      </c>
      <c r="K141" s="34">
        <f>I141-J141</f>
        <v>16</v>
      </c>
      <c r="L141" s="49"/>
      <c r="M141" s="147" t="s">
        <v>75</v>
      </c>
      <c r="N141" s="148"/>
      <c r="O141" s="71">
        <f>(J121-J125)/J121</f>
        <v>0.84690831556503199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78.75</v>
      </c>
      <c r="E142" s="33">
        <v>65.650000000000006</v>
      </c>
      <c r="F142" s="34">
        <v>83.36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77.45</v>
      </c>
      <c r="E143" s="33">
        <v>55.21</v>
      </c>
      <c r="F143" s="34">
        <v>71.28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53.4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91.35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H146" s="64" t="s">
        <v>279</v>
      </c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90"/>
      <c r="C152" s="139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1"/>
      <c r="P152" s="2"/>
    </row>
    <row r="153" spans="1:16" ht="15" customHeight="1" x14ac:dyDescent="0.25">
      <c r="A153" s="2"/>
      <c r="C153" s="139" t="s">
        <v>280</v>
      </c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1"/>
      <c r="P153" s="2"/>
    </row>
    <row r="154" spans="1:16" ht="15" customHeight="1" x14ac:dyDescent="0.25">
      <c r="A154" s="2"/>
      <c r="C154" s="139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1"/>
      <c r="P154" s="2"/>
    </row>
    <row r="155" spans="1:16" ht="15" customHeight="1" x14ac:dyDescent="0.25">
      <c r="A155" s="2"/>
      <c r="C155" s="139" t="s">
        <v>281</v>
      </c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1"/>
      <c r="P155" s="2"/>
    </row>
    <row r="156" spans="1:16" ht="15" customHeight="1" x14ac:dyDescent="0.25">
      <c r="A156" s="2"/>
      <c r="C156" s="139" t="s">
        <v>150</v>
      </c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1"/>
      <c r="P156" s="2"/>
    </row>
    <row r="157" spans="1:16" ht="15" customHeight="1" x14ac:dyDescent="0.25">
      <c r="A157" s="2"/>
      <c r="C157" s="139" t="s">
        <v>282</v>
      </c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1"/>
      <c r="P157" s="2"/>
    </row>
    <row r="158" spans="1:16" ht="15" customHeight="1" x14ac:dyDescent="0.25">
      <c r="A158" s="2"/>
      <c r="C158" s="139" t="s">
        <v>283</v>
      </c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1"/>
      <c r="P158" s="2"/>
    </row>
    <row r="159" spans="1:16" x14ac:dyDescent="0.25">
      <c r="A159" s="2"/>
      <c r="C159" s="139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1"/>
      <c r="P159" s="2"/>
    </row>
    <row r="160" spans="1:16" x14ac:dyDescent="0.25">
      <c r="A160" s="2"/>
      <c r="C160" s="139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1"/>
      <c r="P160" s="2"/>
    </row>
    <row r="161" spans="1:16" x14ac:dyDescent="0.25">
      <c r="A161" s="2"/>
      <c r="C161" s="139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1"/>
      <c r="P161" s="2"/>
    </row>
    <row r="162" spans="1:16" x14ac:dyDescent="0.25">
      <c r="A162" s="2"/>
      <c r="C162" s="139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1"/>
      <c r="P162" s="2"/>
    </row>
    <row r="163" spans="1:16" x14ac:dyDescent="0.25">
      <c r="A163" s="2"/>
      <c r="C163" s="139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1"/>
      <c r="P163" s="2"/>
    </row>
    <row r="164" spans="1:16" x14ac:dyDescent="0.25">
      <c r="A164" s="2"/>
      <c r="C164" s="139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1"/>
      <c r="P164" s="2"/>
    </row>
    <row r="165" spans="1:16" x14ac:dyDescent="0.25">
      <c r="A165" s="2"/>
      <c r="C165" s="144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19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C6471-44F7-4E78-BAFE-D0067AE09701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103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9" t="s">
        <v>18</v>
      </c>
      <c r="D5" s="111" t="s">
        <v>19</v>
      </c>
      <c r="E5" s="111" t="s">
        <v>20</v>
      </c>
      <c r="F5" s="111" t="s">
        <v>21</v>
      </c>
      <c r="G5" s="111"/>
      <c r="H5" s="111"/>
      <c r="I5" s="111"/>
      <c r="J5" s="111"/>
      <c r="K5" s="113"/>
      <c r="M5" s="6" t="s">
        <v>22</v>
      </c>
      <c r="N5" s="114" t="s">
        <v>20</v>
      </c>
      <c r="O5" s="115"/>
      <c r="P5" s="2"/>
    </row>
    <row r="6" spans="1:19" x14ac:dyDescent="0.25">
      <c r="A6" s="2"/>
      <c r="C6" s="110"/>
      <c r="D6" s="112"/>
      <c r="E6" s="112"/>
      <c r="F6" s="7" t="s">
        <v>23</v>
      </c>
      <c r="G6" s="7" t="s">
        <v>24</v>
      </c>
      <c r="H6" s="7" t="s">
        <v>25</v>
      </c>
      <c r="I6" s="7" t="s">
        <v>26</v>
      </c>
      <c r="J6" s="112" t="s">
        <v>6</v>
      </c>
      <c r="K6" s="116"/>
      <c r="M6" s="8">
        <v>1</v>
      </c>
      <c r="N6" s="117"/>
      <c r="O6" s="118"/>
      <c r="P6" s="2"/>
      <c r="R6" s="56" t="s">
        <v>0</v>
      </c>
      <c r="S6" s="56">
        <f>AVERAGE(J9,J66,J121)</f>
        <v>1356.3333333333333</v>
      </c>
    </row>
    <row r="7" spans="1:19" x14ac:dyDescent="0.25">
      <c r="A7" s="2"/>
      <c r="C7" s="9" t="s">
        <v>27</v>
      </c>
      <c r="D7" s="10"/>
      <c r="E7" s="10"/>
      <c r="F7" s="11">
        <v>1030</v>
      </c>
      <c r="G7" s="12"/>
      <c r="H7" s="12"/>
      <c r="I7" s="12"/>
      <c r="J7" s="119">
        <f>AVERAGE(F7:I7)</f>
        <v>1030</v>
      </c>
      <c r="K7" s="120"/>
      <c r="M7" s="8">
        <v>2</v>
      </c>
      <c r="N7" s="117">
        <v>9.1999999999999993</v>
      </c>
      <c r="O7" s="118"/>
      <c r="P7" s="2"/>
      <c r="R7" s="56" t="s">
        <v>1</v>
      </c>
      <c r="S7" s="72">
        <f>AVERAGE(J10,J67,J122)</f>
        <v>655.75</v>
      </c>
    </row>
    <row r="8" spans="1:19" x14ac:dyDescent="0.25">
      <c r="A8" s="2"/>
      <c r="C8" s="9" t="s">
        <v>28</v>
      </c>
      <c r="D8" s="10"/>
      <c r="E8" s="10"/>
      <c r="F8" s="11">
        <v>595</v>
      </c>
      <c r="G8" s="12"/>
      <c r="H8" s="12"/>
      <c r="I8" s="12"/>
      <c r="J8" s="119">
        <f t="shared" ref="J8:J13" si="0">AVERAGE(F8:I8)</f>
        <v>595</v>
      </c>
      <c r="K8" s="120"/>
      <c r="M8" s="8">
        <v>3</v>
      </c>
      <c r="N8" s="117">
        <v>8.3000000000000007</v>
      </c>
      <c r="O8" s="118"/>
      <c r="P8" s="2"/>
      <c r="R8" s="56" t="s">
        <v>2</v>
      </c>
      <c r="S8" s="73">
        <f>AVERAGE(J13,J70,J125)</f>
        <v>206.41666666666666</v>
      </c>
    </row>
    <row r="9" spans="1:19" x14ac:dyDescent="0.25">
      <c r="A9" s="2"/>
      <c r="C9" s="9" t="s">
        <v>29</v>
      </c>
      <c r="D9" s="11">
        <v>60.45</v>
      </c>
      <c r="E9" s="11">
        <v>8</v>
      </c>
      <c r="F9" s="11">
        <v>1332</v>
      </c>
      <c r="G9" s="11">
        <v>1310</v>
      </c>
      <c r="H9" s="11">
        <v>1404</v>
      </c>
      <c r="I9" s="11">
        <v>1382</v>
      </c>
      <c r="J9" s="119">
        <f t="shared" si="0"/>
        <v>1357</v>
      </c>
      <c r="K9" s="120"/>
      <c r="M9" s="8">
        <v>4</v>
      </c>
      <c r="N9" s="117">
        <v>7.1</v>
      </c>
      <c r="O9" s="118"/>
      <c r="P9" s="2"/>
      <c r="R9" s="74" t="s">
        <v>552</v>
      </c>
      <c r="S9" s="76">
        <f>S6-S7</f>
        <v>700.58333333333326</v>
      </c>
    </row>
    <row r="10" spans="1:19" x14ac:dyDescent="0.25">
      <c r="A10" s="2"/>
      <c r="C10" s="9" t="s">
        <v>31</v>
      </c>
      <c r="D10" s="11">
        <v>59.81</v>
      </c>
      <c r="E10" s="11">
        <v>8.5</v>
      </c>
      <c r="F10" s="11">
        <v>491</v>
      </c>
      <c r="G10" s="11">
        <v>519</v>
      </c>
      <c r="H10" s="11">
        <v>545</v>
      </c>
      <c r="I10" s="11">
        <v>531</v>
      </c>
      <c r="J10" s="119">
        <f t="shared" si="0"/>
        <v>521.5</v>
      </c>
      <c r="K10" s="120"/>
      <c r="M10" s="8">
        <v>5</v>
      </c>
      <c r="N10" s="117">
        <v>8.6999999999999993</v>
      </c>
      <c r="O10" s="118"/>
      <c r="P10" s="2"/>
      <c r="R10" s="74" t="s">
        <v>32</v>
      </c>
      <c r="S10" s="76">
        <f>S7-S8</f>
        <v>449.33333333333337</v>
      </c>
    </row>
    <row r="11" spans="1:19" x14ac:dyDescent="0.25">
      <c r="A11" s="2"/>
      <c r="C11" s="9" t="s">
        <v>33</v>
      </c>
      <c r="D11" s="11"/>
      <c r="E11" s="11"/>
      <c r="F11" s="11">
        <v>260</v>
      </c>
      <c r="G11" s="63">
        <v>285</v>
      </c>
      <c r="H11" s="63">
        <v>245</v>
      </c>
      <c r="I11" s="63">
        <v>257</v>
      </c>
      <c r="J11" s="119">
        <f t="shared" si="0"/>
        <v>261.75</v>
      </c>
      <c r="K11" s="120"/>
      <c r="M11" s="13">
        <v>6</v>
      </c>
      <c r="N11" s="121">
        <v>7.1</v>
      </c>
      <c r="O11" s="122"/>
      <c r="P11" s="2"/>
      <c r="R11" s="74" t="s">
        <v>30</v>
      </c>
      <c r="S11" s="75">
        <f>S6-S8</f>
        <v>1149.9166666666665</v>
      </c>
    </row>
    <row r="12" spans="1:19" ht="15.75" thickBot="1" x14ac:dyDescent="0.3">
      <c r="A12" s="2"/>
      <c r="C12" s="9" t="s">
        <v>35</v>
      </c>
      <c r="D12" s="11"/>
      <c r="E12" s="11"/>
      <c r="F12" s="11">
        <v>196</v>
      </c>
      <c r="G12" s="63">
        <v>199</v>
      </c>
      <c r="H12" s="63">
        <v>162</v>
      </c>
      <c r="I12" s="63">
        <v>167</v>
      </c>
      <c r="J12" s="119">
        <f t="shared" si="0"/>
        <v>181</v>
      </c>
      <c r="K12" s="120"/>
      <c r="N12" s="68" t="s">
        <v>36</v>
      </c>
      <c r="O12" s="69" t="s">
        <v>37</v>
      </c>
      <c r="P12" s="2"/>
      <c r="R12" s="77" t="s">
        <v>553</v>
      </c>
      <c r="S12" s="94">
        <f>S9/S6</f>
        <v>0.51652740231014993</v>
      </c>
    </row>
    <row r="13" spans="1:19" ht="15.75" thickBot="1" x14ac:dyDescent="0.3">
      <c r="A13" s="2"/>
      <c r="C13" s="14" t="s">
        <v>39</v>
      </c>
      <c r="D13" s="15">
        <v>59.52</v>
      </c>
      <c r="E13" s="15">
        <v>8.1</v>
      </c>
      <c r="F13" s="15">
        <v>203</v>
      </c>
      <c r="G13" s="15">
        <v>206</v>
      </c>
      <c r="H13" s="15">
        <v>160</v>
      </c>
      <c r="I13" s="15">
        <v>171</v>
      </c>
      <c r="J13" s="123">
        <f t="shared" si="0"/>
        <v>185</v>
      </c>
      <c r="K13" s="124"/>
      <c r="M13" s="67" t="s">
        <v>40</v>
      </c>
      <c r="N13" s="65">
        <v>3.31</v>
      </c>
      <c r="O13" s="66">
        <v>5.19</v>
      </c>
      <c r="P13" s="2"/>
      <c r="R13" s="77" t="s">
        <v>38</v>
      </c>
      <c r="S13" s="78">
        <f>S10/S7</f>
        <v>0.6852204854492312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34</v>
      </c>
      <c r="S14" s="94">
        <f>S11/S6</f>
        <v>0.8478127304005898</v>
      </c>
    </row>
    <row r="15" spans="1:19" ht="15" customHeight="1" x14ac:dyDescent="0.25">
      <c r="A15" s="2"/>
      <c r="C15" s="17" t="s">
        <v>18</v>
      </c>
      <c r="D15" s="18" t="s">
        <v>19</v>
      </c>
      <c r="E15" s="18" t="s">
        <v>20</v>
      </c>
      <c r="F15" s="19" t="s">
        <v>41</v>
      </c>
      <c r="G15" s="20"/>
      <c r="H15" s="17" t="s">
        <v>18</v>
      </c>
      <c r="I15" s="111" t="s">
        <v>42</v>
      </c>
      <c r="J15" s="111"/>
      <c r="K15" s="113"/>
      <c r="M15" s="131" t="s">
        <v>43</v>
      </c>
      <c r="N15" s="132"/>
      <c r="O15" s="115"/>
      <c r="P15" s="2"/>
    </row>
    <row r="16" spans="1:19" x14ac:dyDescent="0.25">
      <c r="A16" s="2"/>
      <c r="C16" s="21" t="s">
        <v>44</v>
      </c>
      <c r="D16" s="11">
        <v>9.48</v>
      </c>
      <c r="E16" s="11">
        <v>8</v>
      </c>
      <c r="F16" s="22">
        <v>1283</v>
      </c>
      <c r="G16" s="16"/>
      <c r="H16" s="23" t="s">
        <v>1</v>
      </c>
      <c r="I16" s="135">
        <v>5.16</v>
      </c>
      <c r="J16" s="135"/>
      <c r="K16" s="136"/>
      <c r="M16" s="24" t="s">
        <v>20</v>
      </c>
      <c r="N16" s="25" t="s">
        <v>45</v>
      </c>
      <c r="O16" s="26" t="s">
        <v>46</v>
      </c>
      <c r="P16" s="2"/>
    </row>
    <row r="17" spans="1:16" ht="15.75" thickBot="1" x14ac:dyDescent="0.3">
      <c r="A17" s="2"/>
      <c r="C17" s="21" t="s">
        <v>47</v>
      </c>
      <c r="D17" s="11">
        <v>68.56</v>
      </c>
      <c r="E17" s="11"/>
      <c r="F17" s="22">
        <v>193</v>
      </c>
      <c r="G17" s="16"/>
      <c r="H17" s="27" t="s">
        <v>2</v>
      </c>
      <c r="I17" s="137">
        <v>4.9400000000000004</v>
      </c>
      <c r="J17" s="137"/>
      <c r="K17" s="138"/>
      <c r="M17" s="65">
        <v>6.8</v>
      </c>
      <c r="N17" s="28">
        <v>57</v>
      </c>
      <c r="O17" s="66">
        <v>0.05</v>
      </c>
      <c r="P17" s="2"/>
    </row>
    <row r="18" spans="1:16" ht="15.75" thickBot="1" x14ac:dyDescent="0.3">
      <c r="A18" s="2"/>
      <c r="C18" s="21" t="s">
        <v>48</v>
      </c>
      <c r="D18" s="11">
        <v>69.930000000000007</v>
      </c>
      <c r="E18" s="11"/>
      <c r="F18" s="22">
        <v>190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49</v>
      </c>
      <c r="D19" s="11"/>
      <c r="E19" s="11"/>
      <c r="F19" s="22"/>
      <c r="G19" s="16"/>
      <c r="H19" s="109" t="s">
        <v>50</v>
      </c>
      <c r="I19" s="111"/>
      <c r="J19" s="111"/>
      <c r="K19" s="113"/>
      <c r="M19" s="6" t="s">
        <v>51</v>
      </c>
      <c r="N19" s="29" t="s">
        <v>20</v>
      </c>
      <c r="O19" s="30" t="s">
        <v>52</v>
      </c>
      <c r="P19" s="2"/>
    </row>
    <row r="20" spans="1:16" x14ac:dyDescent="0.25">
      <c r="A20" s="2"/>
      <c r="C20" s="21" t="s">
        <v>53</v>
      </c>
      <c r="D20" s="11">
        <v>68.510000000000005</v>
      </c>
      <c r="E20" s="11"/>
      <c r="F20" s="22">
        <v>186</v>
      </c>
      <c r="G20" s="16"/>
      <c r="H20" s="31" t="s">
        <v>54</v>
      </c>
      <c r="I20" s="7" t="s">
        <v>55</v>
      </c>
      <c r="J20" s="7" t="s">
        <v>56</v>
      </c>
      <c r="K20" s="32" t="s">
        <v>57</v>
      </c>
      <c r="M20" s="8">
        <v>1</v>
      </c>
      <c r="N20" s="33">
        <v>5.3</v>
      </c>
      <c r="O20" s="34">
        <v>100</v>
      </c>
      <c r="P20" s="2"/>
    </row>
    <row r="21" spans="1:16" x14ac:dyDescent="0.25">
      <c r="A21" s="2"/>
      <c r="C21" s="21" t="s">
        <v>58</v>
      </c>
      <c r="D21" s="11">
        <v>74.37</v>
      </c>
      <c r="E21" s="11"/>
      <c r="F21" s="22">
        <v>1891</v>
      </c>
      <c r="G21" s="16"/>
      <c r="H21" s="125">
        <v>2</v>
      </c>
      <c r="I21" s="127">
        <v>499</v>
      </c>
      <c r="J21" s="127">
        <v>225</v>
      </c>
      <c r="K21" s="129">
        <f>((I21-J21)/I21)</f>
        <v>0.54909819639278556</v>
      </c>
      <c r="M21" s="13">
        <v>2</v>
      </c>
      <c r="N21" s="35">
        <v>5.5</v>
      </c>
      <c r="O21" s="36">
        <v>100</v>
      </c>
      <c r="P21" s="2"/>
    </row>
    <row r="22" spans="1:16" ht="15.75" customHeight="1" thickBot="1" x14ac:dyDescent="0.3">
      <c r="A22" s="2"/>
      <c r="C22" s="21" t="s">
        <v>59</v>
      </c>
      <c r="D22" s="11">
        <v>73.45</v>
      </c>
      <c r="E22" s="11">
        <v>7.7</v>
      </c>
      <c r="F22" s="22">
        <v>464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60</v>
      </c>
      <c r="D23" s="11"/>
      <c r="E23" s="11"/>
      <c r="F23" s="22">
        <v>449</v>
      </c>
      <c r="G23" s="16"/>
      <c r="H23" s="125">
        <v>8</v>
      </c>
      <c r="I23" s="127">
        <v>305</v>
      </c>
      <c r="J23" s="127">
        <v>180</v>
      </c>
      <c r="K23" s="129">
        <f>((I23-J23)/I23)</f>
        <v>0.4098360655737705</v>
      </c>
      <c r="M23" s="131" t="s">
        <v>61</v>
      </c>
      <c r="N23" s="132"/>
      <c r="O23" s="115"/>
      <c r="P23" s="2"/>
    </row>
    <row r="24" spans="1:16" ht="15.75" thickBot="1" x14ac:dyDescent="0.3">
      <c r="A24" s="2"/>
      <c r="C24" s="21" t="s">
        <v>62</v>
      </c>
      <c r="D24" s="11">
        <v>76.77</v>
      </c>
      <c r="E24" s="11">
        <v>7.1</v>
      </c>
      <c r="F24" s="22">
        <v>1012</v>
      </c>
      <c r="G24" s="16"/>
      <c r="H24" s="126"/>
      <c r="I24" s="128"/>
      <c r="J24" s="128"/>
      <c r="K24" s="130"/>
      <c r="M24" s="133" t="s">
        <v>63</v>
      </c>
      <c r="N24" s="134"/>
      <c r="O24" s="37">
        <f>(J9-J10)/J9</f>
        <v>0.61569638909358881</v>
      </c>
      <c r="P24" s="2"/>
    </row>
    <row r="25" spans="1:16" ht="15.75" thickBot="1" x14ac:dyDescent="0.3">
      <c r="A25" s="2"/>
      <c r="C25" s="38" t="s">
        <v>64</v>
      </c>
      <c r="D25" s="15"/>
      <c r="E25" s="15"/>
      <c r="F25" s="39">
        <v>998</v>
      </c>
      <c r="G25" s="16"/>
      <c r="M25" s="133" t="s">
        <v>65</v>
      </c>
      <c r="N25" s="134"/>
      <c r="O25" s="37">
        <f>(J10-J11)/J10</f>
        <v>0.49808245445829341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31" t="s">
        <v>66</v>
      </c>
      <c r="I26" s="132"/>
      <c r="J26" s="132"/>
      <c r="K26" s="115"/>
      <c r="M26" s="133" t="s">
        <v>67</v>
      </c>
      <c r="N26" s="134"/>
      <c r="O26" s="37">
        <f>(J11-J12)/J11</f>
        <v>0.30850047755491883</v>
      </c>
      <c r="P26" s="2"/>
    </row>
    <row r="27" spans="1:16" ht="15.75" customHeight="1" x14ac:dyDescent="0.25">
      <c r="A27" s="2"/>
      <c r="B27" s="41"/>
      <c r="C27" s="42" t="s">
        <v>18</v>
      </c>
      <c r="D27" s="43" t="s">
        <v>19</v>
      </c>
      <c r="E27" s="43" t="s">
        <v>14</v>
      </c>
      <c r="F27" s="19" t="s">
        <v>13</v>
      </c>
      <c r="G27" s="44" t="s">
        <v>20</v>
      </c>
      <c r="H27" s="24" t="s">
        <v>18</v>
      </c>
      <c r="I27" s="25" t="s">
        <v>68</v>
      </c>
      <c r="J27" s="25" t="s">
        <v>69</v>
      </c>
      <c r="K27" s="26" t="s">
        <v>70</v>
      </c>
      <c r="M27" s="133" t="s">
        <v>71</v>
      </c>
      <c r="N27" s="134"/>
      <c r="O27" s="37">
        <f>(J12-J13)/J12</f>
        <v>-2.2099447513812154E-2</v>
      </c>
      <c r="P27" s="2"/>
    </row>
    <row r="28" spans="1:16" ht="15" customHeight="1" x14ac:dyDescent="0.25">
      <c r="A28" s="2"/>
      <c r="B28" s="41"/>
      <c r="C28" s="45" t="s">
        <v>72</v>
      </c>
      <c r="D28" s="33">
        <v>91.55</v>
      </c>
      <c r="E28" s="33"/>
      <c r="F28" s="34"/>
      <c r="G28" s="46"/>
      <c r="H28" s="47" t="s">
        <v>104</v>
      </c>
      <c r="I28" s="33">
        <v>313</v>
      </c>
      <c r="J28" s="33">
        <v>274</v>
      </c>
      <c r="K28" s="34">
        <f>I28-J28</f>
        <v>39</v>
      </c>
      <c r="M28" s="142" t="s">
        <v>73</v>
      </c>
      <c r="N28" s="143"/>
      <c r="O28" s="70">
        <f>(J10-J13)/J10</f>
        <v>0.6452540747842761</v>
      </c>
      <c r="P28" s="2"/>
    </row>
    <row r="29" spans="1:16" ht="15.75" thickBot="1" x14ac:dyDescent="0.3">
      <c r="A29" s="2"/>
      <c r="B29" s="41"/>
      <c r="C29" s="45" t="s">
        <v>74</v>
      </c>
      <c r="D29" s="33">
        <v>72.900000000000006</v>
      </c>
      <c r="E29" s="33">
        <v>68.739999999999995</v>
      </c>
      <c r="F29" s="34">
        <v>94.3</v>
      </c>
      <c r="G29" s="48">
        <v>5.9</v>
      </c>
      <c r="H29" s="65" t="s">
        <v>2</v>
      </c>
      <c r="I29" s="35">
        <v>189</v>
      </c>
      <c r="J29" s="35">
        <v>159</v>
      </c>
      <c r="K29" s="36">
        <f>I29-J29</f>
        <v>30</v>
      </c>
      <c r="L29" s="49"/>
      <c r="M29" s="147" t="s">
        <v>75</v>
      </c>
      <c r="N29" s="148"/>
      <c r="O29" s="71">
        <f>(J9-J13)/J9</f>
        <v>0.86366985998526158</v>
      </c>
      <c r="P29" s="2"/>
    </row>
    <row r="30" spans="1:16" ht="15" customHeight="1" x14ac:dyDescent="0.25">
      <c r="A30" s="2"/>
      <c r="B30" s="41"/>
      <c r="C30" s="45" t="s">
        <v>76</v>
      </c>
      <c r="D30" s="33">
        <v>78.3</v>
      </c>
      <c r="E30" s="33">
        <v>65.36</v>
      </c>
      <c r="F30" s="34">
        <v>83.48</v>
      </c>
      <c r="P30" s="2"/>
    </row>
    <row r="31" spans="1:16" ht="15" customHeight="1" x14ac:dyDescent="0.25">
      <c r="A31" s="2"/>
      <c r="B31" s="41"/>
      <c r="C31" s="45" t="s">
        <v>77</v>
      </c>
      <c r="D31" s="33">
        <v>77.150000000000006</v>
      </c>
      <c r="E31" s="33">
        <v>55.05</v>
      </c>
      <c r="F31" s="34">
        <v>71.349999999999994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52.9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91.25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90"/>
      <c r="C40" s="139" t="s">
        <v>284</v>
      </c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1"/>
      <c r="P40" s="2"/>
    </row>
    <row r="41" spans="1:16" x14ac:dyDescent="0.25">
      <c r="A41" s="2"/>
      <c r="C41" s="139" t="s">
        <v>285</v>
      </c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1"/>
      <c r="P41" s="2"/>
    </row>
    <row r="42" spans="1:16" x14ac:dyDescent="0.25">
      <c r="A42" s="2"/>
      <c r="C42" s="139" t="s">
        <v>159</v>
      </c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1"/>
      <c r="P42" s="2"/>
    </row>
    <row r="43" spans="1:16" x14ac:dyDescent="0.25">
      <c r="A43" s="2"/>
      <c r="C43" s="139" t="s">
        <v>286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1"/>
      <c r="P43" s="2"/>
    </row>
    <row r="44" spans="1:16" x14ac:dyDescent="0.25">
      <c r="A44" s="2"/>
      <c r="C44" s="139" t="s">
        <v>287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1"/>
      <c r="P44" s="2"/>
    </row>
    <row r="45" spans="1:16" x14ac:dyDescent="0.25">
      <c r="A45" s="2"/>
      <c r="C45" s="139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1"/>
      <c r="P45" s="2"/>
    </row>
    <row r="46" spans="1:16" x14ac:dyDescent="0.25">
      <c r="A46" s="2"/>
      <c r="C46" s="139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1"/>
      <c r="P46" s="2"/>
    </row>
    <row r="47" spans="1:16" x14ac:dyDescent="0.25">
      <c r="A47" s="2"/>
      <c r="C47" s="139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1"/>
      <c r="P47" s="2"/>
    </row>
    <row r="48" spans="1:16" x14ac:dyDescent="0.25">
      <c r="A48" s="2"/>
      <c r="C48" s="139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1"/>
      <c r="P48" s="2"/>
    </row>
    <row r="49" spans="1:16" x14ac:dyDescent="0.25">
      <c r="A49" s="2"/>
      <c r="C49" s="139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1"/>
      <c r="P49" s="2"/>
    </row>
    <row r="50" spans="1:16" ht="15" customHeight="1" x14ac:dyDescent="0.25">
      <c r="A50" s="2"/>
      <c r="C50" s="139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1"/>
      <c r="P50" s="2"/>
    </row>
    <row r="51" spans="1:16" x14ac:dyDescent="0.25">
      <c r="A51" s="2"/>
      <c r="C51" s="139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1"/>
      <c r="P51" s="2"/>
    </row>
    <row r="52" spans="1:16" x14ac:dyDescent="0.25">
      <c r="A52" s="2"/>
      <c r="C52" s="139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1"/>
      <c r="P52" s="2"/>
    </row>
    <row r="53" spans="1:16" x14ac:dyDescent="0.25">
      <c r="A53" s="2"/>
      <c r="C53" s="144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89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9" t="s">
        <v>18</v>
      </c>
      <c r="D62" s="111" t="s">
        <v>19</v>
      </c>
      <c r="E62" s="111" t="s">
        <v>20</v>
      </c>
      <c r="F62" s="111" t="s">
        <v>21</v>
      </c>
      <c r="G62" s="111"/>
      <c r="H62" s="111"/>
      <c r="I62" s="111"/>
      <c r="J62" s="111"/>
      <c r="K62" s="113"/>
      <c r="M62" s="6" t="s">
        <v>22</v>
      </c>
      <c r="N62" s="114" t="s">
        <v>20</v>
      </c>
      <c r="O62" s="115"/>
      <c r="P62" s="2"/>
    </row>
    <row r="63" spans="1:16" x14ac:dyDescent="0.25">
      <c r="A63" s="2"/>
      <c r="C63" s="110"/>
      <c r="D63" s="112"/>
      <c r="E63" s="112"/>
      <c r="F63" s="7" t="s">
        <v>23</v>
      </c>
      <c r="G63" s="7" t="s">
        <v>24</v>
      </c>
      <c r="H63" s="7" t="s">
        <v>25</v>
      </c>
      <c r="I63" s="7" t="s">
        <v>26</v>
      </c>
      <c r="J63" s="112" t="s">
        <v>6</v>
      </c>
      <c r="K63" s="116"/>
      <c r="M63" s="8">
        <v>1</v>
      </c>
      <c r="N63" s="117"/>
      <c r="O63" s="118"/>
      <c r="P63" s="2"/>
    </row>
    <row r="64" spans="1:16" ht="15" customHeight="1" x14ac:dyDescent="0.25">
      <c r="A64" s="2"/>
      <c r="C64" s="9" t="s">
        <v>27</v>
      </c>
      <c r="D64" s="10"/>
      <c r="E64" s="10"/>
      <c r="F64" s="11">
        <v>1245</v>
      </c>
      <c r="G64" s="12"/>
      <c r="H64" s="12"/>
      <c r="I64" s="12"/>
      <c r="J64" s="119">
        <f>AVERAGE(F64:I64)</f>
        <v>1245</v>
      </c>
      <c r="K64" s="120"/>
      <c r="M64" s="8">
        <v>2</v>
      </c>
      <c r="N64" s="117">
        <v>9</v>
      </c>
      <c r="O64" s="118"/>
      <c r="P64" s="2"/>
    </row>
    <row r="65" spans="1:16" x14ac:dyDescent="0.25">
      <c r="A65" s="2"/>
      <c r="C65" s="9" t="s">
        <v>28</v>
      </c>
      <c r="D65" s="10"/>
      <c r="E65" s="10"/>
      <c r="F65" s="11">
        <v>620</v>
      </c>
      <c r="G65" s="12"/>
      <c r="H65" s="12"/>
      <c r="I65" s="12"/>
      <c r="J65" s="119">
        <f t="shared" ref="J65:J70" si="1">AVERAGE(F65:I65)</f>
        <v>620</v>
      </c>
      <c r="K65" s="120"/>
      <c r="M65" s="8">
        <v>3</v>
      </c>
      <c r="N65" s="117">
        <v>8.6999999999999993</v>
      </c>
      <c r="O65" s="118"/>
      <c r="P65" s="2"/>
    </row>
    <row r="66" spans="1:16" ht="15" customHeight="1" x14ac:dyDescent="0.25">
      <c r="A66" s="2"/>
      <c r="C66" s="9" t="s">
        <v>29</v>
      </c>
      <c r="D66" s="11">
        <v>62.95</v>
      </c>
      <c r="E66" s="11">
        <v>7.5</v>
      </c>
      <c r="F66" s="11">
        <v>1525</v>
      </c>
      <c r="G66" s="11">
        <v>1495</v>
      </c>
      <c r="H66" s="11">
        <v>1562</v>
      </c>
      <c r="I66" s="11">
        <v>1383</v>
      </c>
      <c r="J66" s="119">
        <f t="shared" si="1"/>
        <v>1491.25</v>
      </c>
      <c r="K66" s="120"/>
      <c r="M66" s="8">
        <v>4</v>
      </c>
      <c r="N66" s="117">
        <v>7.2</v>
      </c>
      <c r="O66" s="118"/>
      <c r="P66" s="2"/>
    </row>
    <row r="67" spans="1:16" ht="15" customHeight="1" x14ac:dyDescent="0.25">
      <c r="A67" s="2"/>
      <c r="C67" s="9" t="s">
        <v>31</v>
      </c>
      <c r="D67" s="11">
        <v>59.45</v>
      </c>
      <c r="E67" s="11">
        <v>7.8</v>
      </c>
      <c r="F67" s="11">
        <v>631</v>
      </c>
      <c r="G67" s="11">
        <v>612</v>
      </c>
      <c r="H67" s="11">
        <v>554</v>
      </c>
      <c r="I67" s="11">
        <v>663</v>
      </c>
      <c r="J67" s="119">
        <f t="shared" si="1"/>
        <v>615</v>
      </c>
      <c r="K67" s="120"/>
      <c r="M67" s="8">
        <v>5</v>
      </c>
      <c r="N67" s="117">
        <v>9.1</v>
      </c>
      <c r="O67" s="118"/>
      <c r="P67" s="2"/>
    </row>
    <row r="68" spans="1:16" ht="15.75" customHeight="1" thickBot="1" x14ac:dyDescent="0.3">
      <c r="A68" s="2"/>
      <c r="C68" s="9" t="s">
        <v>33</v>
      </c>
      <c r="D68" s="11"/>
      <c r="E68" s="11"/>
      <c r="F68" s="11">
        <v>292</v>
      </c>
      <c r="G68" s="63">
        <v>280</v>
      </c>
      <c r="H68" s="63">
        <v>300</v>
      </c>
      <c r="I68" s="63">
        <v>321</v>
      </c>
      <c r="J68" s="119">
        <f t="shared" si="1"/>
        <v>298.25</v>
      </c>
      <c r="K68" s="120"/>
      <c r="M68" s="13">
        <v>6</v>
      </c>
      <c r="N68" s="121">
        <v>9</v>
      </c>
      <c r="O68" s="122"/>
      <c r="P68" s="2"/>
    </row>
    <row r="69" spans="1:16" ht="15.75" thickBot="1" x14ac:dyDescent="0.3">
      <c r="A69" s="2"/>
      <c r="C69" s="9" t="s">
        <v>35</v>
      </c>
      <c r="D69" s="11"/>
      <c r="E69" s="11"/>
      <c r="F69" s="11">
        <v>165</v>
      </c>
      <c r="G69" s="63">
        <v>171</v>
      </c>
      <c r="H69" s="63">
        <v>157</v>
      </c>
      <c r="I69" s="63">
        <v>198</v>
      </c>
      <c r="J69" s="119">
        <f t="shared" si="1"/>
        <v>172.75</v>
      </c>
      <c r="K69" s="120"/>
      <c r="N69" s="68" t="s">
        <v>36</v>
      </c>
      <c r="O69" s="69" t="s">
        <v>37</v>
      </c>
      <c r="P69" s="2"/>
    </row>
    <row r="70" spans="1:16" ht="15.75" thickBot="1" x14ac:dyDescent="0.3">
      <c r="A70" s="2"/>
      <c r="C70" s="14" t="s">
        <v>39</v>
      </c>
      <c r="D70" s="15">
        <v>59.86</v>
      </c>
      <c r="E70" s="15">
        <v>7.7</v>
      </c>
      <c r="F70" s="15">
        <v>160</v>
      </c>
      <c r="G70" s="15">
        <v>167</v>
      </c>
      <c r="H70" s="15">
        <v>162</v>
      </c>
      <c r="I70" s="15">
        <v>200</v>
      </c>
      <c r="J70" s="123">
        <f t="shared" si="1"/>
        <v>172.25</v>
      </c>
      <c r="K70" s="124"/>
      <c r="M70" s="67" t="s">
        <v>40</v>
      </c>
      <c r="N70" s="65">
        <v>3.19</v>
      </c>
      <c r="O70" s="66">
        <v>5.37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18</v>
      </c>
      <c r="D72" s="18" t="s">
        <v>19</v>
      </c>
      <c r="E72" s="18" t="s">
        <v>20</v>
      </c>
      <c r="F72" s="19" t="s">
        <v>41</v>
      </c>
      <c r="G72" s="20"/>
      <c r="H72" s="17" t="s">
        <v>18</v>
      </c>
      <c r="I72" s="111" t="s">
        <v>42</v>
      </c>
      <c r="J72" s="111"/>
      <c r="K72" s="113"/>
      <c r="M72" s="131" t="s">
        <v>43</v>
      </c>
      <c r="N72" s="132"/>
      <c r="O72" s="115"/>
      <c r="P72" s="2"/>
    </row>
    <row r="73" spans="1:16" ht="15" customHeight="1" x14ac:dyDescent="0.25">
      <c r="A73" s="2"/>
      <c r="C73" s="21" t="s">
        <v>44</v>
      </c>
      <c r="D73" s="11">
        <v>15.53</v>
      </c>
      <c r="E73" s="11">
        <v>8.6</v>
      </c>
      <c r="F73" s="22">
        <v>1230</v>
      </c>
      <c r="G73" s="16"/>
      <c r="H73" s="23" t="s">
        <v>1</v>
      </c>
      <c r="I73" s="135">
        <v>6.17</v>
      </c>
      <c r="J73" s="135"/>
      <c r="K73" s="136"/>
      <c r="M73" s="24" t="s">
        <v>20</v>
      </c>
      <c r="N73" s="25" t="s">
        <v>45</v>
      </c>
      <c r="O73" s="26" t="s">
        <v>46</v>
      </c>
      <c r="P73" s="2"/>
    </row>
    <row r="74" spans="1:16" ht="15.75" thickBot="1" x14ac:dyDescent="0.3">
      <c r="A74" s="2"/>
      <c r="C74" s="21" t="s">
        <v>47</v>
      </c>
      <c r="D74" s="11">
        <v>65.37</v>
      </c>
      <c r="E74" s="11"/>
      <c r="F74" s="22">
        <v>178</v>
      </c>
      <c r="G74" s="16"/>
      <c r="H74" s="27" t="s">
        <v>2</v>
      </c>
      <c r="I74" s="137">
        <v>5.72</v>
      </c>
      <c r="J74" s="137"/>
      <c r="K74" s="138"/>
      <c r="M74" s="65">
        <v>6.8</v>
      </c>
      <c r="N74" s="28">
        <v>48</v>
      </c>
      <c r="O74" s="66">
        <v>0.03</v>
      </c>
      <c r="P74" s="2"/>
    </row>
    <row r="75" spans="1:16" ht="15" customHeight="1" thickBot="1" x14ac:dyDescent="0.3">
      <c r="A75" s="2"/>
      <c r="C75" s="21" t="s">
        <v>48</v>
      </c>
      <c r="D75" s="11">
        <v>65.73</v>
      </c>
      <c r="E75" s="11"/>
      <c r="F75" s="22">
        <v>175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49</v>
      </c>
      <c r="D76" s="11"/>
      <c r="E76" s="11"/>
      <c r="F76" s="22"/>
      <c r="G76" s="16"/>
      <c r="H76" s="109" t="s">
        <v>50</v>
      </c>
      <c r="I76" s="111"/>
      <c r="J76" s="111"/>
      <c r="K76" s="113"/>
      <c r="M76" s="6" t="s">
        <v>51</v>
      </c>
      <c r="N76" s="29" t="s">
        <v>20</v>
      </c>
      <c r="O76" s="30" t="s">
        <v>52</v>
      </c>
      <c r="P76" s="2"/>
    </row>
    <row r="77" spans="1:16" x14ac:dyDescent="0.25">
      <c r="A77" s="2"/>
      <c r="C77" s="21" t="s">
        <v>53</v>
      </c>
      <c r="D77" s="11">
        <v>60.95</v>
      </c>
      <c r="E77" s="11"/>
      <c r="F77" s="22">
        <v>172</v>
      </c>
      <c r="G77" s="16"/>
      <c r="H77" s="31" t="s">
        <v>54</v>
      </c>
      <c r="I77" s="7" t="s">
        <v>55</v>
      </c>
      <c r="J77" s="7" t="s">
        <v>56</v>
      </c>
      <c r="K77" s="32" t="s">
        <v>57</v>
      </c>
      <c r="M77" s="8">
        <v>1</v>
      </c>
      <c r="N77" s="33">
        <v>5.6</v>
      </c>
      <c r="O77" s="34">
        <v>100</v>
      </c>
      <c r="P77" s="2"/>
    </row>
    <row r="78" spans="1:16" x14ac:dyDescent="0.25">
      <c r="A78" s="2"/>
      <c r="C78" s="21" t="s">
        <v>58</v>
      </c>
      <c r="D78" s="11">
        <v>74.8</v>
      </c>
      <c r="E78" s="11"/>
      <c r="F78" s="22">
        <v>1935</v>
      </c>
      <c r="G78" s="16"/>
      <c r="H78" s="125">
        <v>3</v>
      </c>
      <c r="I78" s="127">
        <v>629</v>
      </c>
      <c r="J78" s="127">
        <v>264</v>
      </c>
      <c r="K78" s="129">
        <f>((I78-J78)/I78)</f>
        <v>0.58028616852146264</v>
      </c>
      <c r="M78" s="13">
        <v>2</v>
      </c>
      <c r="N78" s="35">
        <v>5.7</v>
      </c>
      <c r="O78" s="36">
        <v>100</v>
      </c>
      <c r="P78" s="2"/>
    </row>
    <row r="79" spans="1:16" ht="15.75" thickBot="1" x14ac:dyDescent="0.3">
      <c r="A79" s="2"/>
      <c r="C79" s="21" t="s">
        <v>59</v>
      </c>
      <c r="D79" s="11">
        <v>74.099999999999994</v>
      </c>
      <c r="E79" s="11">
        <v>7.6</v>
      </c>
      <c r="F79" s="22">
        <v>456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60</v>
      </c>
      <c r="D80" s="11"/>
      <c r="E80" s="11"/>
      <c r="F80" s="22">
        <v>440</v>
      </c>
      <c r="G80" s="16"/>
      <c r="H80" s="125"/>
      <c r="I80" s="127"/>
      <c r="J80" s="127"/>
      <c r="K80" s="129" t="e">
        <f>((I80-J80)/I80)</f>
        <v>#DIV/0!</v>
      </c>
      <c r="M80" s="131" t="s">
        <v>61</v>
      </c>
      <c r="N80" s="132"/>
      <c r="O80" s="115"/>
      <c r="P80" s="2"/>
    </row>
    <row r="81" spans="1:16" ht="15.75" thickBot="1" x14ac:dyDescent="0.3">
      <c r="A81" s="2"/>
      <c r="C81" s="21" t="s">
        <v>62</v>
      </c>
      <c r="D81" s="11">
        <v>76.91</v>
      </c>
      <c r="E81" s="11">
        <v>7.2</v>
      </c>
      <c r="F81" s="22">
        <v>1005</v>
      </c>
      <c r="G81" s="16"/>
      <c r="H81" s="126"/>
      <c r="I81" s="128"/>
      <c r="J81" s="128"/>
      <c r="K81" s="130"/>
      <c r="M81" s="133" t="s">
        <v>63</v>
      </c>
      <c r="N81" s="134"/>
      <c r="O81" s="37">
        <f>(J66-J67)/J66</f>
        <v>0.5875943000838223</v>
      </c>
      <c r="P81" s="2"/>
    </row>
    <row r="82" spans="1:16" ht="15.75" thickBot="1" x14ac:dyDescent="0.3">
      <c r="A82" s="2"/>
      <c r="C82" s="38" t="s">
        <v>64</v>
      </c>
      <c r="D82" s="15"/>
      <c r="E82" s="15"/>
      <c r="F82" s="39">
        <v>989</v>
      </c>
      <c r="G82" s="16"/>
      <c r="M82" s="133" t="s">
        <v>65</v>
      </c>
      <c r="N82" s="134"/>
      <c r="O82" s="37">
        <f>(J67-J68)/J67</f>
        <v>0.51504065040650404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31" t="s">
        <v>66</v>
      </c>
      <c r="I83" s="132"/>
      <c r="J83" s="132"/>
      <c r="K83" s="115"/>
      <c r="M83" s="133" t="s">
        <v>67</v>
      </c>
      <c r="N83" s="134"/>
      <c r="O83" s="37">
        <f>(J68-J69)/J68</f>
        <v>0.42078792958927075</v>
      </c>
      <c r="P83" s="2"/>
    </row>
    <row r="84" spans="1:16" ht="15.75" customHeight="1" x14ac:dyDescent="0.25">
      <c r="A84" s="2"/>
      <c r="B84" s="41"/>
      <c r="C84" s="42" t="s">
        <v>18</v>
      </c>
      <c r="D84" s="43" t="s">
        <v>19</v>
      </c>
      <c r="E84" s="43" t="s">
        <v>14</v>
      </c>
      <c r="F84" s="19" t="s">
        <v>13</v>
      </c>
      <c r="G84" s="44" t="s">
        <v>20</v>
      </c>
      <c r="H84" s="24" t="s">
        <v>18</v>
      </c>
      <c r="I84" s="25" t="s">
        <v>68</v>
      </c>
      <c r="J84" s="25" t="s">
        <v>69</v>
      </c>
      <c r="K84" s="26" t="s">
        <v>70</v>
      </c>
      <c r="M84" s="133" t="s">
        <v>71</v>
      </c>
      <c r="N84" s="134"/>
      <c r="O84" s="37">
        <f>(J69-J70)/J69</f>
        <v>2.8943560057887118E-3</v>
      </c>
      <c r="P84" s="2"/>
    </row>
    <row r="85" spans="1:16" x14ac:dyDescent="0.25">
      <c r="A85" s="2"/>
      <c r="B85" s="41"/>
      <c r="C85" s="45" t="s">
        <v>72</v>
      </c>
      <c r="D85" s="33">
        <v>91.4</v>
      </c>
      <c r="E85" s="33"/>
      <c r="F85" s="34"/>
      <c r="G85" s="46"/>
      <c r="H85" s="47" t="s">
        <v>104</v>
      </c>
      <c r="I85" s="33">
        <v>279</v>
      </c>
      <c r="J85" s="33">
        <v>242</v>
      </c>
      <c r="K85" s="34">
        <f>I85-J85</f>
        <v>37</v>
      </c>
      <c r="M85" s="142" t="s">
        <v>73</v>
      </c>
      <c r="N85" s="143"/>
      <c r="O85" s="70">
        <f>(J67-J70)/J67</f>
        <v>0.71991869918699192</v>
      </c>
      <c r="P85" s="2"/>
    </row>
    <row r="86" spans="1:16" ht="15.75" thickBot="1" x14ac:dyDescent="0.3">
      <c r="A86" s="2"/>
      <c r="B86" s="41"/>
      <c r="C86" s="45" t="s">
        <v>74</v>
      </c>
      <c r="D86" s="33">
        <v>73.2</v>
      </c>
      <c r="E86" s="33">
        <v>68.92</v>
      </c>
      <c r="F86" s="34">
        <v>94.15</v>
      </c>
      <c r="G86" s="48">
        <v>6.1</v>
      </c>
      <c r="H86" s="65" t="s">
        <v>2</v>
      </c>
      <c r="I86" s="35">
        <v>166</v>
      </c>
      <c r="J86" s="35">
        <v>145</v>
      </c>
      <c r="K86" s="34">
        <f>I86-J86</f>
        <v>21</v>
      </c>
      <c r="L86" s="49"/>
      <c r="M86" s="147" t="s">
        <v>75</v>
      </c>
      <c r="N86" s="148"/>
      <c r="O86" s="71">
        <f>(J66-J70)/J66</f>
        <v>0.88449287510477792</v>
      </c>
      <c r="P86" s="2"/>
    </row>
    <row r="87" spans="1:16" ht="15" customHeight="1" x14ac:dyDescent="0.25">
      <c r="A87" s="2"/>
      <c r="B87" s="41"/>
      <c r="C87" s="45" t="s">
        <v>76</v>
      </c>
      <c r="D87" s="33">
        <v>79.150000000000006</v>
      </c>
      <c r="E87" s="33">
        <v>65.900000000000006</v>
      </c>
      <c r="F87" s="34">
        <v>83.26</v>
      </c>
      <c r="P87" s="2"/>
    </row>
    <row r="88" spans="1:16" ht="15" customHeight="1" x14ac:dyDescent="0.25">
      <c r="A88" s="2"/>
      <c r="B88" s="41"/>
      <c r="C88" s="45" t="s">
        <v>77</v>
      </c>
      <c r="D88" s="33">
        <v>77.7</v>
      </c>
      <c r="E88" s="33">
        <v>55.33</v>
      </c>
      <c r="F88" s="34">
        <v>71.209999999999994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53.25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91.4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90"/>
      <c r="C97" s="139" t="s">
        <v>288</v>
      </c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1"/>
      <c r="P97" s="2"/>
    </row>
    <row r="98" spans="1:18" ht="15" customHeight="1" x14ac:dyDescent="0.25">
      <c r="A98" s="2"/>
      <c r="C98" s="139" t="s">
        <v>289</v>
      </c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1"/>
      <c r="P98" s="2"/>
    </row>
    <row r="99" spans="1:18" ht="15" customHeight="1" x14ac:dyDescent="0.25">
      <c r="A99" s="2"/>
      <c r="C99" s="139" t="s">
        <v>237</v>
      </c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1"/>
      <c r="P99" s="2"/>
    </row>
    <row r="100" spans="1:18" ht="15.75" customHeight="1" x14ac:dyDescent="0.25">
      <c r="A100" s="2"/>
      <c r="C100" s="139" t="s">
        <v>290</v>
      </c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1"/>
      <c r="P100" s="2"/>
      <c r="R100" s="64" t="s">
        <v>16</v>
      </c>
    </row>
    <row r="101" spans="1:18" ht="15" customHeight="1" x14ac:dyDescent="0.25">
      <c r="A101" s="2"/>
      <c r="C101" s="139" t="s">
        <v>291</v>
      </c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1"/>
      <c r="P101" s="2"/>
    </row>
    <row r="102" spans="1:18" ht="15" customHeight="1" x14ac:dyDescent="0.25">
      <c r="A102" s="2"/>
      <c r="C102" s="139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1"/>
      <c r="P102" s="2"/>
    </row>
    <row r="103" spans="1:18" x14ac:dyDescent="0.25">
      <c r="A103" s="2"/>
      <c r="C103" s="139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1"/>
      <c r="P103" s="2"/>
    </row>
    <row r="104" spans="1:18" x14ac:dyDescent="0.25">
      <c r="A104" s="2"/>
      <c r="C104" s="139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1"/>
      <c r="P104" s="2"/>
    </row>
    <row r="105" spans="1:18" x14ac:dyDescent="0.25">
      <c r="A105" s="2"/>
      <c r="C105" s="139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1"/>
      <c r="P105" s="2"/>
    </row>
    <row r="106" spans="1:18" x14ac:dyDescent="0.25">
      <c r="A106" s="2"/>
      <c r="C106" s="139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1"/>
      <c r="P106" s="2"/>
    </row>
    <row r="107" spans="1:18" x14ac:dyDescent="0.25">
      <c r="A107" s="2"/>
      <c r="C107" s="139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1"/>
      <c r="P107" s="2"/>
    </row>
    <row r="108" spans="1:18" x14ac:dyDescent="0.25">
      <c r="A108" s="2"/>
      <c r="C108" s="139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1"/>
      <c r="P108" s="2"/>
    </row>
    <row r="109" spans="1:18" x14ac:dyDescent="0.25">
      <c r="A109" s="2"/>
      <c r="C109" s="139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1"/>
      <c r="P109" s="2"/>
    </row>
    <row r="110" spans="1:18" x14ac:dyDescent="0.25">
      <c r="A110" s="2"/>
      <c r="C110" s="144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16</v>
      </c>
      <c r="C115" s="4" t="s">
        <v>261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9" t="s">
        <v>18</v>
      </c>
      <c r="D117" s="111" t="s">
        <v>19</v>
      </c>
      <c r="E117" s="111" t="s">
        <v>20</v>
      </c>
      <c r="F117" s="111" t="s">
        <v>21</v>
      </c>
      <c r="G117" s="111"/>
      <c r="H117" s="111"/>
      <c r="I117" s="111"/>
      <c r="J117" s="111"/>
      <c r="K117" s="113"/>
      <c r="M117" s="6" t="s">
        <v>22</v>
      </c>
      <c r="N117" s="114" t="s">
        <v>20</v>
      </c>
      <c r="O117" s="115"/>
      <c r="P117" s="2"/>
    </row>
    <row r="118" spans="1:16" x14ac:dyDescent="0.25">
      <c r="A118" s="2"/>
      <c r="C118" s="110"/>
      <c r="D118" s="112"/>
      <c r="E118" s="112"/>
      <c r="F118" s="7" t="s">
        <v>23</v>
      </c>
      <c r="G118" s="7" t="s">
        <v>24</v>
      </c>
      <c r="H118" s="7" t="s">
        <v>25</v>
      </c>
      <c r="I118" s="7" t="s">
        <v>26</v>
      </c>
      <c r="J118" s="112" t="s">
        <v>6</v>
      </c>
      <c r="K118" s="116"/>
      <c r="M118" s="8">
        <v>1</v>
      </c>
      <c r="N118" s="117"/>
      <c r="O118" s="118"/>
      <c r="P118" s="2"/>
    </row>
    <row r="119" spans="1:16" x14ac:dyDescent="0.25">
      <c r="A119" s="2"/>
      <c r="C119" s="9" t="s">
        <v>27</v>
      </c>
      <c r="D119" s="10"/>
      <c r="E119" s="10"/>
      <c r="F119" s="11">
        <v>1272</v>
      </c>
      <c r="G119" s="12"/>
      <c r="H119" s="12"/>
      <c r="I119" s="12"/>
      <c r="J119" s="119">
        <f>AVERAGE(F119:I119)</f>
        <v>1272</v>
      </c>
      <c r="K119" s="120"/>
      <c r="M119" s="8">
        <v>2</v>
      </c>
      <c r="N119" s="117">
        <v>9.1</v>
      </c>
      <c r="O119" s="118"/>
      <c r="P119" s="2"/>
    </row>
    <row r="120" spans="1:16" x14ac:dyDescent="0.25">
      <c r="A120" s="2"/>
      <c r="C120" s="9" t="s">
        <v>28</v>
      </c>
      <c r="D120" s="10"/>
      <c r="E120" s="10"/>
      <c r="F120" s="11">
        <v>658</v>
      </c>
      <c r="G120" s="12"/>
      <c r="H120" s="12"/>
      <c r="I120" s="12"/>
      <c r="J120" s="119">
        <f t="shared" ref="J120:J125" si="2">AVERAGE(F120:I120)</f>
        <v>658</v>
      </c>
      <c r="K120" s="120"/>
      <c r="M120" s="8">
        <v>3</v>
      </c>
      <c r="N120" s="117">
        <v>8.8000000000000007</v>
      </c>
      <c r="O120" s="118"/>
      <c r="P120" s="2"/>
    </row>
    <row r="121" spans="1:16" x14ac:dyDescent="0.25">
      <c r="A121" s="2"/>
      <c r="C121" s="9" t="s">
        <v>29</v>
      </c>
      <c r="D121" s="11">
        <v>63.03</v>
      </c>
      <c r="E121" s="11">
        <v>8.4</v>
      </c>
      <c r="F121" s="11">
        <v>1400</v>
      </c>
      <c r="G121" s="11">
        <v>1200</v>
      </c>
      <c r="H121" s="11">
        <v>1108</v>
      </c>
      <c r="I121" s="11">
        <v>1175</v>
      </c>
      <c r="J121" s="119">
        <f t="shared" si="2"/>
        <v>1220.75</v>
      </c>
      <c r="K121" s="120"/>
      <c r="M121" s="8">
        <v>4</v>
      </c>
      <c r="N121" s="117">
        <v>7.3</v>
      </c>
      <c r="O121" s="118"/>
      <c r="P121" s="2"/>
    </row>
    <row r="122" spans="1:16" x14ac:dyDescent="0.25">
      <c r="A122" s="2"/>
      <c r="C122" s="9" t="s">
        <v>31</v>
      </c>
      <c r="D122" s="11">
        <v>61.18</v>
      </c>
      <c r="E122" s="11">
        <v>9</v>
      </c>
      <c r="F122" s="11">
        <v>843</v>
      </c>
      <c r="G122" s="11">
        <v>979</v>
      </c>
      <c r="H122" s="11">
        <v>775</v>
      </c>
      <c r="I122" s="11">
        <v>726</v>
      </c>
      <c r="J122" s="119">
        <f t="shared" si="2"/>
        <v>830.75</v>
      </c>
      <c r="K122" s="120"/>
      <c r="M122" s="8">
        <v>5</v>
      </c>
      <c r="N122" s="117">
        <v>9.3000000000000007</v>
      </c>
      <c r="O122" s="118"/>
      <c r="P122" s="2"/>
    </row>
    <row r="123" spans="1:16" x14ac:dyDescent="0.25">
      <c r="A123" s="2"/>
      <c r="C123" s="9" t="s">
        <v>33</v>
      </c>
      <c r="D123" s="11"/>
      <c r="E123" s="11"/>
      <c r="F123" s="11">
        <v>462</v>
      </c>
      <c r="G123" s="63">
        <v>495</v>
      </c>
      <c r="H123" s="63">
        <v>478</v>
      </c>
      <c r="I123" s="63">
        <v>430</v>
      </c>
      <c r="J123" s="119">
        <f t="shared" si="2"/>
        <v>466.25</v>
      </c>
      <c r="K123" s="120"/>
      <c r="M123" s="13">
        <v>6</v>
      </c>
      <c r="N123" s="121">
        <v>8.9</v>
      </c>
      <c r="O123" s="122"/>
      <c r="P123" s="2"/>
    </row>
    <row r="124" spans="1:16" ht="15.75" thickBot="1" x14ac:dyDescent="0.3">
      <c r="A124" s="2"/>
      <c r="C124" s="9" t="s">
        <v>35</v>
      </c>
      <c r="D124" s="11"/>
      <c r="E124" s="11"/>
      <c r="F124" s="11">
        <v>245</v>
      </c>
      <c r="G124" s="63">
        <v>272</v>
      </c>
      <c r="H124" s="63">
        <v>278</v>
      </c>
      <c r="I124" s="63">
        <v>271</v>
      </c>
      <c r="J124" s="119">
        <f t="shared" si="2"/>
        <v>266.5</v>
      </c>
      <c r="K124" s="120"/>
      <c r="N124" s="68" t="s">
        <v>36</v>
      </c>
      <c r="O124" s="69" t="s">
        <v>37</v>
      </c>
      <c r="P124" s="2"/>
    </row>
    <row r="125" spans="1:16" ht="15.75" thickBot="1" x14ac:dyDescent="0.3">
      <c r="A125" s="2"/>
      <c r="C125" s="14" t="s">
        <v>39</v>
      </c>
      <c r="D125" s="15">
        <v>60.61</v>
      </c>
      <c r="E125" s="15">
        <v>7.9</v>
      </c>
      <c r="F125" s="15">
        <v>234</v>
      </c>
      <c r="G125" s="15">
        <v>256</v>
      </c>
      <c r="H125" s="15">
        <v>286</v>
      </c>
      <c r="I125" s="15">
        <v>272</v>
      </c>
      <c r="J125" s="123">
        <f t="shared" si="2"/>
        <v>262</v>
      </c>
      <c r="K125" s="124"/>
      <c r="M125" s="67" t="s">
        <v>40</v>
      </c>
      <c r="N125" s="65">
        <v>3.15</v>
      </c>
      <c r="O125" s="66">
        <v>4.2300000000000004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18</v>
      </c>
      <c r="D127" s="18" t="s">
        <v>19</v>
      </c>
      <c r="E127" s="18" t="s">
        <v>20</v>
      </c>
      <c r="F127" s="19" t="s">
        <v>41</v>
      </c>
      <c r="G127" s="20"/>
      <c r="H127" s="17" t="s">
        <v>18</v>
      </c>
      <c r="I127" s="111" t="s">
        <v>42</v>
      </c>
      <c r="J127" s="111"/>
      <c r="K127" s="113"/>
      <c r="M127" s="131" t="s">
        <v>43</v>
      </c>
      <c r="N127" s="132"/>
      <c r="O127" s="115"/>
      <c r="P127" s="2"/>
    </row>
    <row r="128" spans="1:16" x14ac:dyDescent="0.25">
      <c r="A128" s="2"/>
      <c r="C128" s="21" t="s">
        <v>44</v>
      </c>
      <c r="D128" s="11">
        <v>13.46</v>
      </c>
      <c r="E128" s="11">
        <v>10.3</v>
      </c>
      <c r="F128" s="22">
        <v>1228</v>
      </c>
      <c r="G128" s="16"/>
      <c r="H128" s="23" t="s">
        <v>1</v>
      </c>
      <c r="I128" s="135">
        <v>7.66</v>
      </c>
      <c r="J128" s="135"/>
      <c r="K128" s="136"/>
      <c r="M128" s="24" t="s">
        <v>20</v>
      </c>
      <c r="N128" s="25" t="s">
        <v>45</v>
      </c>
      <c r="O128" s="26" t="s">
        <v>46</v>
      </c>
      <c r="P128" s="2"/>
    </row>
    <row r="129" spans="1:16" ht="15.75" thickBot="1" x14ac:dyDescent="0.3">
      <c r="A129" s="2"/>
      <c r="C129" s="21" t="s">
        <v>47</v>
      </c>
      <c r="D129" s="11">
        <v>66.709999999999994</v>
      </c>
      <c r="E129" s="11"/>
      <c r="F129" s="22">
        <v>245</v>
      </c>
      <c r="G129" s="16"/>
      <c r="H129" s="27" t="s">
        <v>2</v>
      </c>
      <c r="I129" s="137">
        <v>5.75</v>
      </c>
      <c r="J129" s="137"/>
      <c r="K129" s="138"/>
      <c r="M129" s="65">
        <v>6.9</v>
      </c>
      <c r="N129" s="28">
        <v>98</v>
      </c>
      <c r="O129" s="66">
        <v>0.04</v>
      </c>
      <c r="P129" s="2"/>
    </row>
    <row r="130" spans="1:16" ht="15" customHeight="1" thickBot="1" x14ac:dyDescent="0.3">
      <c r="A130" s="2"/>
      <c r="C130" s="21" t="s">
        <v>48</v>
      </c>
      <c r="D130" s="11">
        <v>64.650000000000006</v>
      </c>
      <c r="E130" s="11"/>
      <c r="F130" s="22">
        <v>242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49</v>
      </c>
      <c r="D131" s="11"/>
      <c r="E131" s="11"/>
      <c r="F131" s="22"/>
      <c r="G131" s="16"/>
      <c r="H131" s="109" t="s">
        <v>50</v>
      </c>
      <c r="I131" s="111"/>
      <c r="J131" s="111"/>
      <c r="K131" s="113"/>
      <c r="M131" s="6" t="s">
        <v>51</v>
      </c>
      <c r="N131" s="29" t="s">
        <v>20</v>
      </c>
      <c r="O131" s="30" t="s">
        <v>52</v>
      </c>
      <c r="P131" s="2"/>
    </row>
    <row r="132" spans="1:16" x14ac:dyDescent="0.25">
      <c r="A132" s="2"/>
      <c r="C132" s="21" t="s">
        <v>53</v>
      </c>
      <c r="D132" s="11">
        <v>63.97</v>
      </c>
      <c r="E132" s="11"/>
      <c r="F132" s="22">
        <v>240</v>
      </c>
      <c r="G132" s="16"/>
      <c r="H132" s="31" t="s">
        <v>54</v>
      </c>
      <c r="I132" s="7" t="s">
        <v>55</v>
      </c>
      <c r="J132" s="7" t="s">
        <v>56</v>
      </c>
      <c r="K132" s="32" t="s">
        <v>57</v>
      </c>
      <c r="M132" s="8">
        <v>1</v>
      </c>
      <c r="N132" s="33">
        <v>5.8</v>
      </c>
      <c r="O132" s="34">
        <v>100</v>
      </c>
      <c r="P132" s="2"/>
    </row>
    <row r="133" spans="1:16" x14ac:dyDescent="0.25">
      <c r="A133" s="2"/>
      <c r="C133" s="21" t="s">
        <v>58</v>
      </c>
      <c r="D133" s="11">
        <v>74.510000000000005</v>
      </c>
      <c r="E133" s="11"/>
      <c r="F133" s="22">
        <v>1866</v>
      </c>
      <c r="G133" s="16"/>
      <c r="H133" s="125">
        <v>5</v>
      </c>
      <c r="I133" s="127">
        <v>423</v>
      </c>
      <c r="J133" s="127">
        <v>226</v>
      </c>
      <c r="K133" s="129">
        <f>((I133-J133)/I133)</f>
        <v>0.4657210401891253</v>
      </c>
      <c r="M133" s="13">
        <v>2</v>
      </c>
      <c r="N133" s="35">
        <v>5.7</v>
      </c>
      <c r="O133" s="36">
        <v>100</v>
      </c>
      <c r="P133" s="2"/>
    </row>
    <row r="134" spans="1:16" ht="15.75" thickBot="1" x14ac:dyDescent="0.3">
      <c r="A134" s="2"/>
      <c r="C134" s="21" t="s">
        <v>59</v>
      </c>
      <c r="D134" s="11">
        <v>74.489999999999995</v>
      </c>
      <c r="E134" s="11">
        <v>7.4</v>
      </c>
      <c r="F134" s="22">
        <v>466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60</v>
      </c>
      <c r="D135" s="11"/>
      <c r="E135" s="11"/>
      <c r="F135" s="22">
        <v>451</v>
      </c>
      <c r="G135" s="16"/>
      <c r="H135" s="125">
        <v>9</v>
      </c>
      <c r="I135" s="127">
        <v>768</v>
      </c>
      <c r="J135" s="127">
        <v>436</v>
      </c>
      <c r="K135" s="129">
        <f>((I135-J135)/I135)</f>
        <v>0.43229166666666669</v>
      </c>
      <c r="M135" s="131" t="s">
        <v>61</v>
      </c>
      <c r="N135" s="132"/>
      <c r="O135" s="115"/>
      <c r="P135" s="2"/>
    </row>
    <row r="136" spans="1:16" ht="15.75" thickBot="1" x14ac:dyDescent="0.3">
      <c r="A136" s="2"/>
      <c r="C136" s="21" t="s">
        <v>62</v>
      </c>
      <c r="D136" s="11">
        <v>76.64</v>
      </c>
      <c r="E136" s="11">
        <v>7.1</v>
      </c>
      <c r="F136" s="22">
        <v>932</v>
      </c>
      <c r="G136" s="16"/>
      <c r="H136" s="126"/>
      <c r="I136" s="128"/>
      <c r="J136" s="128"/>
      <c r="K136" s="130"/>
      <c r="M136" s="133" t="s">
        <v>63</v>
      </c>
      <c r="N136" s="134"/>
      <c r="O136" s="37">
        <f>(J121-J122)/J121</f>
        <v>0.31947573213188613</v>
      </c>
      <c r="P136" s="2"/>
    </row>
    <row r="137" spans="1:16" ht="15.75" thickBot="1" x14ac:dyDescent="0.3">
      <c r="A137" s="2"/>
      <c r="C137" s="38" t="s">
        <v>64</v>
      </c>
      <c r="D137" s="15"/>
      <c r="E137" s="15"/>
      <c r="F137" s="39">
        <v>905</v>
      </c>
      <c r="G137" s="16"/>
      <c r="M137" s="133" t="s">
        <v>65</v>
      </c>
      <c r="N137" s="134"/>
      <c r="O137" s="37">
        <f>(J122-J123)/J122</f>
        <v>0.4387601564851038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31" t="s">
        <v>66</v>
      </c>
      <c r="I138" s="132"/>
      <c r="J138" s="132"/>
      <c r="K138" s="115"/>
      <c r="M138" s="133" t="s">
        <v>67</v>
      </c>
      <c r="N138" s="134"/>
      <c r="O138" s="37">
        <f>(J123-J124)/J123</f>
        <v>0.42841823056300266</v>
      </c>
      <c r="P138" s="2"/>
    </row>
    <row r="139" spans="1:16" ht="15.75" customHeight="1" x14ac:dyDescent="0.25">
      <c r="A139" s="2"/>
      <c r="B139" s="41"/>
      <c r="C139" s="42" t="s">
        <v>18</v>
      </c>
      <c r="D139" s="43" t="s">
        <v>19</v>
      </c>
      <c r="E139" s="43" t="s">
        <v>14</v>
      </c>
      <c r="F139" s="19" t="s">
        <v>13</v>
      </c>
      <c r="G139" s="44" t="s">
        <v>20</v>
      </c>
      <c r="H139" s="24" t="s">
        <v>18</v>
      </c>
      <c r="I139" s="25" t="s">
        <v>68</v>
      </c>
      <c r="J139" s="25" t="s">
        <v>69</v>
      </c>
      <c r="K139" s="26" t="s">
        <v>70</v>
      </c>
      <c r="M139" s="133" t="s">
        <v>71</v>
      </c>
      <c r="N139" s="134"/>
      <c r="O139" s="37">
        <f>(J124-J125)/J124</f>
        <v>1.6885553470919325E-2</v>
      </c>
      <c r="P139" s="2"/>
    </row>
    <row r="140" spans="1:16" x14ac:dyDescent="0.25">
      <c r="A140" s="2"/>
      <c r="B140" s="41"/>
      <c r="C140" s="45" t="s">
        <v>72</v>
      </c>
      <c r="D140" s="33">
        <v>91.85</v>
      </c>
      <c r="E140" s="33"/>
      <c r="F140" s="34"/>
      <c r="G140" s="46"/>
      <c r="H140" s="47" t="s">
        <v>1</v>
      </c>
      <c r="I140" s="33">
        <v>856</v>
      </c>
      <c r="J140" s="33">
        <v>778</v>
      </c>
      <c r="K140" s="34">
        <f>I140-J140</f>
        <v>78</v>
      </c>
      <c r="M140" s="142" t="s">
        <v>73</v>
      </c>
      <c r="N140" s="143"/>
      <c r="O140" s="70">
        <f>(J122-J125)/J122</f>
        <v>0.68462232922058386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72.45</v>
      </c>
      <c r="E141" s="33">
        <v>68.540000000000006</v>
      </c>
      <c r="F141" s="34">
        <v>94.61</v>
      </c>
      <c r="G141" s="48">
        <v>5.3</v>
      </c>
      <c r="H141" s="65" t="s">
        <v>2</v>
      </c>
      <c r="I141" s="35">
        <v>246</v>
      </c>
      <c r="J141" s="35">
        <v>195</v>
      </c>
      <c r="K141" s="34">
        <f>I141-J141</f>
        <v>51</v>
      </c>
      <c r="L141" s="49"/>
      <c r="M141" s="147" t="s">
        <v>75</v>
      </c>
      <c r="N141" s="148"/>
      <c r="O141" s="71">
        <f>(J121-J125)/J121</f>
        <v>0.78537784149088674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79.75</v>
      </c>
      <c r="E142" s="33">
        <v>65.67</v>
      </c>
      <c r="F142" s="34">
        <v>82.85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76.45</v>
      </c>
      <c r="E143" s="33">
        <v>54.66</v>
      </c>
      <c r="F143" s="34">
        <v>71.510000000000005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53.75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91.33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90"/>
      <c r="C152" s="139" t="s">
        <v>292</v>
      </c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1"/>
      <c r="P152" s="2"/>
    </row>
    <row r="153" spans="1:16" ht="15" customHeight="1" x14ac:dyDescent="0.25">
      <c r="A153" s="2"/>
      <c r="C153" s="139" t="s">
        <v>293</v>
      </c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1"/>
      <c r="P153" s="2"/>
    </row>
    <row r="154" spans="1:16" ht="15" customHeight="1" x14ac:dyDescent="0.25">
      <c r="A154" s="2"/>
      <c r="C154" s="139" t="s">
        <v>294</v>
      </c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1"/>
      <c r="P154" s="2"/>
    </row>
    <row r="155" spans="1:16" ht="15" customHeight="1" x14ac:dyDescent="0.25">
      <c r="A155" s="2"/>
      <c r="C155" s="139" t="s">
        <v>295</v>
      </c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1"/>
      <c r="P155" s="2"/>
    </row>
    <row r="156" spans="1:16" ht="15" customHeight="1" x14ac:dyDescent="0.25">
      <c r="A156" s="2"/>
      <c r="C156" s="139" t="s">
        <v>296</v>
      </c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1"/>
      <c r="P156" s="2"/>
    </row>
    <row r="157" spans="1:16" ht="15" customHeight="1" x14ac:dyDescent="0.25">
      <c r="A157" s="2"/>
      <c r="C157" s="139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1"/>
      <c r="P157" s="2"/>
    </row>
    <row r="158" spans="1:16" ht="15" customHeight="1" x14ac:dyDescent="0.25">
      <c r="A158" s="2"/>
      <c r="C158" s="139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1"/>
      <c r="P158" s="2"/>
    </row>
    <row r="159" spans="1:16" x14ac:dyDescent="0.25">
      <c r="A159" s="2"/>
      <c r="C159" s="139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1"/>
      <c r="P159" s="2"/>
    </row>
    <row r="160" spans="1:16" x14ac:dyDescent="0.25">
      <c r="A160" s="2"/>
      <c r="C160" s="139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1"/>
      <c r="P160" s="2"/>
    </row>
    <row r="161" spans="1:16" x14ac:dyDescent="0.25">
      <c r="A161" s="2"/>
      <c r="C161" s="139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1"/>
      <c r="P161" s="2"/>
    </row>
    <row r="162" spans="1:16" x14ac:dyDescent="0.25">
      <c r="A162" s="2"/>
      <c r="C162" s="139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1"/>
      <c r="P162" s="2"/>
    </row>
    <row r="163" spans="1:16" x14ac:dyDescent="0.25">
      <c r="A163" s="2"/>
      <c r="C163" s="139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1"/>
      <c r="P163" s="2"/>
    </row>
    <row r="164" spans="1:16" x14ac:dyDescent="0.25">
      <c r="A164" s="2"/>
      <c r="C164" s="139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1"/>
      <c r="P164" s="2"/>
    </row>
    <row r="165" spans="1:16" x14ac:dyDescent="0.25">
      <c r="A165" s="2"/>
      <c r="C165" s="144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19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AB684-C5D6-4AD4-A423-917D1CE13825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103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9" t="s">
        <v>18</v>
      </c>
      <c r="D5" s="111" t="s">
        <v>19</v>
      </c>
      <c r="E5" s="111" t="s">
        <v>20</v>
      </c>
      <c r="F5" s="111" t="s">
        <v>21</v>
      </c>
      <c r="G5" s="111"/>
      <c r="H5" s="111"/>
      <c r="I5" s="111"/>
      <c r="J5" s="111"/>
      <c r="K5" s="113"/>
      <c r="M5" s="6" t="s">
        <v>22</v>
      </c>
      <c r="N5" s="114" t="s">
        <v>20</v>
      </c>
      <c r="O5" s="115"/>
      <c r="P5" s="2"/>
    </row>
    <row r="6" spans="1:19" x14ac:dyDescent="0.25">
      <c r="A6" s="2"/>
      <c r="C6" s="110"/>
      <c r="D6" s="112"/>
      <c r="E6" s="112"/>
      <c r="F6" s="7" t="s">
        <v>23</v>
      </c>
      <c r="G6" s="7" t="s">
        <v>24</v>
      </c>
      <c r="H6" s="7" t="s">
        <v>25</v>
      </c>
      <c r="I6" s="7" t="s">
        <v>26</v>
      </c>
      <c r="J6" s="112" t="s">
        <v>6</v>
      </c>
      <c r="K6" s="116"/>
      <c r="M6" s="8">
        <v>1</v>
      </c>
      <c r="N6" s="117"/>
      <c r="O6" s="118"/>
      <c r="P6" s="2"/>
      <c r="R6" s="56" t="s">
        <v>0</v>
      </c>
      <c r="S6" s="56">
        <f>AVERAGE(J9,J66,J121)</f>
        <v>1199.8333333333333</v>
      </c>
    </row>
    <row r="7" spans="1:19" x14ac:dyDescent="0.25">
      <c r="A7" s="2"/>
      <c r="C7" s="9" t="s">
        <v>27</v>
      </c>
      <c r="D7" s="10"/>
      <c r="E7" s="10"/>
      <c r="F7" s="11">
        <v>1798</v>
      </c>
      <c r="G7" s="12"/>
      <c r="H7" s="12"/>
      <c r="I7" s="12"/>
      <c r="J7" s="119">
        <f>AVERAGE(F7:I7)</f>
        <v>1798</v>
      </c>
      <c r="K7" s="120"/>
      <c r="M7" s="8">
        <v>2</v>
      </c>
      <c r="N7" s="117">
        <v>9.1999999999999993</v>
      </c>
      <c r="O7" s="118"/>
      <c r="P7" s="2"/>
      <c r="R7" s="56" t="s">
        <v>1</v>
      </c>
      <c r="S7" s="72">
        <f>AVERAGE(J10,J67,J122)</f>
        <v>639.58333333333337</v>
      </c>
    </row>
    <row r="8" spans="1:19" x14ac:dyDescent="0.25">
      <c r="A8" s="2"/>
      <c r="C8" s="9" t="s">
        <v>28</v>
      </c>
      <c r="D8" s="10"/>
      <c r="E8" s="10"/>
      <c r="F8" s="11">
        <v>640</v>
      </c>
      <c r="G8" s="12"/>
      <c r="H8" s="12"/>
      <c r="I8" s="12"/>
      <c r="J8" s="119">
        <f t="shared" ref="J8:J13" si="0">AVERAGE(F8:I8)</f>
        <v>640</v>
      </c>
      <c r="K8" s="120"/>
      <c r="M8" s="8">
        <v>3</v>
      </c>
      <c r="N8" s="117">
        <v>8.8000000000000007</v>
      </c>
      <c r="O8" s="118"/>
      <c r="P8" s="2"/>
      <c r="R8" s="56" t="s">
        <v>2</v>
      </c>
      <c r="S8" s="73">
        <f>AVERAGE(J13,J70,J125)</f>
        <v>212.33333333333334</v>
      </c>
    </row>
    <row r="9" spans="1:19" x14ac:dyDescent="0.25">
      <c r="A9" s="2"/>
      <c r="C9" s="9" t="s">
        <v>29</v>
      </c>
      <c r="D9" s="11">
        <v>60.22</v>
      </c>
      <c r="E9" s="11">
        <v>6.5</v>
      </c>
      <c r="F9" s="11">
        <v>1235</v>
      </c>
      <c r="G9" s="11">
        <v>1263</v>
      </c>
      <c r="H9" s="11">
        <v>1221</v>
      </c>
      <c r="I9" s="11">
        <v>1142</v>
      </c>
      <c r="J9" s="119">
        <f t="shared" si="0"/>
        <v>1215.25</v>
      </c>
      <c r="K9" s="120"/>
      <c r="M9" s="8">
        <v>4</v>
      </c>
      <c r="N9" s="117">
        <v>7.1</v>
      </c>
      <c r="O9" s="118"/>
      <c r="P9" s="2"/>
      <c r="R9" s="74" t="s">
        <v>552</v>
      </c>
      <c r="S9" s="76">
        <f>S6-S7</f>
        <v>560.24999999999989</v>
      </c>
    </row>
    <row r="10" spans="1:19" x14ac:dyDescent="0.25">
      <c r="A10" s="2"/>
      <c r="C10" s="9" t="s">
        <v>31</v>
      </c>
      <c r="D10" s="11">
        <v>59.92</v>
      </c>
      <c r="E10" s="11">
        <v>8.1999999999999993</v>
      </c>
      <c r="F10" s="11">
        <v>716</v>
      </c>
      <c r="G10" s="11">
        <v>689</v>
      </c>
      <c r="H10" s="11">
        <v>629</v>
      </c>
      <c r="I10" s="11">
        <v>535</v>
      </c>
      <c r="J10" s="119">
        <f t="shared" si="0"/>
        <v>642.25</v>
      </c>
      <c r="K10" s="120"/>
      <c r="M10" s="8">
        <v>5</v>
      </c>
      <c r="N10" s="117">
        <v>9.5</v>
      </c>
      <c r="O10" s="118"/>
      <c r="P10" s="2"/>
      <c r="R10" s="74" t="s">
        <v>32</v>
      </c>
      <c r="S10" s="76">
        <f>S7-S8</f>
        <v>427.25</v>
      </c>
    </row>
    <row r="11" spans="1:19" x14ac:dyDescent="0.25">
      <c r="A11" s="2"/>
      <c r="C11" s="9" t="s">
        <v>33</v>
      </c>
      <c r="D11" s="11"/>
      <c r="E11" s="11"/>
      <c r="F11" s="11">
        <v>411</v>
      </c>
      <c r="G11" s="63">
        <v>397</v>
      </c>
      <c r="H11" s="63">
        <v>373</v>
      </c>
      <c r="I11" s="63">
        <v>352</v>
      </c>
      <c r="J11" s="119">
        <f t="shared" si="0"/>
        <v>383.25</v>
      </c>
      <c r="K11" s="120"/>
      <c r="M11" s="13">
        <v>6</v>
      </c>
      <c r="N11" s="121">
        <v>8.8000000000000007</v>
      </c>
      <c r="O11" s="122"/>
      <c r="P11" s="2"/>
      <c r="R11" s="74" t="s">
        <v>30</v>
      </c>
      <c r="S11" s="75">
        <f>S6-S8</f>
        <v>987.49999999999989</v>
      </c>
    </row>
    <row r="12" spans="1:19" ht="15.75" thickBot="1" x14ac:dyDescent="0.3">
      <c r="A12" s="2"/>
      <c r="C12" s="9" t="s">
        <v>35</v>
      </c>
      <c r="D12" s="11"/>
      <c r="E12" s="11"/>
      <c r="F12" s="11">
        <v>236</v>
      </c>
      <c r="G12" s="63">
        <v>231</v>
      </c>
      <c r="H12" s="63">
        <v>238</v>
      </c>
      <c r="I12" s="63">
        <v>244</v>
      </c>
      <c r="J12" s="119">
        <f t="shared" si="0"/>
        <v>237.25</v>
      </c>
      <c r="K12" s="120"/>
      <c r="N12" s="68" t="s">
        <v>36</v>
      </c>
      <c r="O12" s="69" t="s">
        <v>37</v>
      </c>
      <c r="P12" s="2"/>
      <c r="R12" s="77" t="s">
        <v>553</v>
      </c>
      <c r="S12" s="94">
        <f>S9/S6</f>
        <v>0.46693985275732736</v>
      </c>
    </row>
    <row r="13" spans="1:19" ht="15.75" thickBot="1" x14ac:dyDescent="0.3">
      <c r="A13" s="2"/>
      <c r="C13" s="14" t="s">
        <v>39</v>
      </c>
      <c r="D13" s="15">
        <v>60.97</v>
      </c>
      <c r="E13" s="15">
        <v>7.6</v>
      </c>
      <c r="F13" s="15">
        <v>243</v>
      </c>
      <c r="G13" s="15">
        <v>239</v>
      </c>
      <c r="H13" s="15">
        <v>245</v>
      </c>
      <c r="I13" s="15">
        <v>239</v>
      </c>
      <c r="J13" s="123">
        <f t="shared" si="0"/>
        <v>241.5</v>
      </c>
      <c r="K13" s="124"/>
      <c r="M13" s="67" t="s">
        <v>40</v>
      </c>
      <c r="N13" s="65">
        <v>3.29</v>
      </c>
      <c r="O13" s="66">
        <v>4.97</v>
      </c>
      <c r="P13" s="2"/>
      <c r="R13" s="77" t="s">
        <v>38</v>
      </c>
      <c r="S13" s="78">
        <f>S10/S7</f>
        <v>0.66801302931596085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34</v>
      </c>
      <c r="S14" s="94">
        <f>S11/S6</f>
        <v>0.82303097652451729</v>
      </c>
    </row>
    <row r="15" spans="1:19" ht="15" customHeight="1" x14ac:dyDescent="0.25">
      <c r="A15" s="2"/>
      <c r="C15" s="17" t="s">
        <v>18</v>
      </c>
      <c r="D15" s="18" t="s">
        <v>19</v>
      </c>
      <c r="E15" s="18" t="s">
        <v>20</v>
      </c>
      <c r="F15" s="19" t="s">
        <v>41</v>
      </c>
      <c r="G15" s="20"/>
      <c r="H15" s="17" t="s">
        <v>18</v>
      </c>
      <c r="I15" s="111" t="s">
        <v>42</v>
      </c>
      <c r="J15" s="111"/>
      <c r="K15" s="113"/>
      <c r="M15" s="131" t="s">
        <v>43</v>
      </c>
      <c r="N15" s="132"/>
      <c r="O15" s="115"/>
      <c r="P15" s="2"/>
    </row>
    <row r="16" spans="1:19" x14ac:dyDescent="0.25">
      <c r="A16" s="2"/>
      <c r="C16" s="21" t="s">
        <v>44</v>
      </c>
      <c r="D16" s="11">
        <v>12.58</v>
      </c>
      <c r="E16" s="11">
        <v>10.4</v>
      </c>
      <c r="F16" s="22">
        <v>1289</v>
      </c>
      <c r="G16" s="16"/>
      <c r="H16" s="23" t="s">
        <v>1</v>
      </c>
      <c r="I16" s="135">
        <v>6.39</v>
      </c>
      <c r="J16" s="135"/>
      <c r="K16" s="136"/>
      <c r="M16" s="24" t="s">
        <v>20</v>
      </c>
      <c r="N16" s="25" t="s">
        <v>45</v>
      </c>
      <c r="O16" s="26" t="s">
        <v>46</v>
      </c>
      <c r="P16" s="2"/>
    </row>
    <row r="17" spans="1:16" ht="15.75" thickBot="1" x14ac:dyDescent="0.3">
      <c r="A17" s="2"/>
      <c r="C17" s="21" t="s">
        <v>47</v>
      </c>
      <c r="D17" s="11">
        <v>66.64</v>
      </c>
      <c r="E17" s="11"/>
      <c r="F17" s="22">
        <v>260</v>
      </c>
      <c r="G17" s="16"/>
      <c r="H17" s="27" t="s">
        <v>2</v>
      </c>
      <c r="I17" s="137">
        <v>6.05</v>
      </c>
      <c r="J17" s="137"/>
      <c r="K17" s="138"/>
      <c r="M17" s="65">
        <v>6.8</v>
      </c>
      <c r="N17" s="28">
        <v>66</v>
      </c>
      <c r="O17" s="66">
        <v>0.05</v>
      </c>
      <c r="P17" s="2"/>
    </row>
    <row r="18" spans="1:16" ht="15.75" thickBot="1" x14ac:dyDescent="0.3">
      <c r="A18" s="2"/>
      <c r="C18" s="21" t="s">
        <v>48</v>
      </c>
      <c r="D18" s="11">
        <v>68.53</v>
      </c>
      <c r="E18" s="11"/>
      <c r="F18" s="22">
        <v>257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49</v>
      </c>
      <c r="D19" s="11"/>
      <c r="E19" s="11"/>
      <c r="F19" s="22"/>
      <c r="G19" s="16"/>
      <c r="H19" s="109" t="s">
        <v>50</v>
      </c>
      <c r="I19" s="111"/>
      <c r="J19" s="111"/>
      <c r="K19" s="113"/>
      <c r="M19" s="6" t="s">
        <v>51</v>
      </c>
      <c r="N19" s="29" t="s">
        <v>20</v>
      </c>
      <c r="O19" s="30" t="s">
        <v>52</v>
      </c>
      <c r="P19" s="2"/>
    </row>
    <row r="20" spans="1:16" x14ac:dyDescent="0.25">
      <c r="A20" s="2"/>
      <c r="C20" s="21" t="s">
        <v>53</v>
      </c>
      <c r="D20" s="11">
        <v>63.55</v>
      </c>
      <c r="E20" s="11"/>
      <c r="F20" s="22">
        <v>253</v>
      </c>
      <c r="G20" s="16"/>
      <c r="H20" s="31" t="s">
        <v>54</v>
      </c>
      <c r="I20" s="7" t="s">
        <v>55</v>
      </c>
      <c r="J20" s="7" t="s">
        <v>56</v>
      </c>
      <c r="K20" s="32" t="s">
        <v>57</v>
      </c>
      <c r="M20" s="8">
        <v>1</v>
      </c>
      <c r="N20" s="33">
        <v>5.9</v>
      </c>
      <c r="O20" s="34">
        <v>100</v>
      </c>
      <c r="P20" s="2"/>
    </row>
    <row r="21" spans="1:16" x14ac:dyDescent="0.25">
      <c r="A21" s="2"/>
      <c r="C21" s="21" t="s">
        <v>58</v>
      </c>
      <c r="D21" s="11">
        <v>75.150000000000006</v>
      </c>
      <c r="E21" s="11"/>
      <c r="F21" s="22">
        <v>1940</v>
      </c>
      <c r="G21" s="16"/>
      <c r="H21" s="125">
        <v>6</v>
      </c>
      <c r="I21" s="127">
        <v>710</v>
      </c>
      <c r="J21" s="127">
        <v>383</v>
      </c>
      <c r="K21" s="129">
        <f>((I21-J21)/I21)</f>
        <v>0.46056338028169014</v>
      </c>
      <c r="M21" s="13">
        <v>2</v>
      </c>
      <c r="N21" s="35">
        <v>6</v>
      </c>
      <c r="O21" s="36">
        <v>100</v>
      </c>
      <c r="P21" s="2"/>
    </row>
    <row r="22" spans="1:16" ht="15.75" customHeight="1" thickBot="1" x14ac:dyDescent="0.3">
      <c r="A22" s="2"/>
      <c r="C22" s="21" t="s">
        <v>59</v>
      </c>
      <c r="D22" s="11">
        <v>74.64</v>
      </c>
      <c r="E22" s="11">
        <v>7.5</v>
      </c>
      <c r="F22" s="22">
        <v>479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60</v>
      </c>
      <c r="D23" s="11"/>
      <c r="E23" s="11"/>
      <c r="F23" s="22">
        <v>464</v>
      </c>
      <c r="G23" s="16"/>
      <c r="H23" s="125"/>
      <c r="I23" s="127"/>
      <c r="J23" s="127"/>
      <c r="K23" s="129" t="e">
        <f>((I23-J23)/I23)</f>
        <v>#DIV/0!</v>
      </c>
      <c r="M23" s="131" t="s">
        <v>61</v>
      </c>
      <c r="N23" s="132"/>
      <c r="O23" s="115"/>
      <c r="P23" s="2"/>
    </row>
    <row r="24" spans="1:16" ht="15.75" thickBot="1" x14ac:dyDescent="0.3">
      <c r="A24" s="2"/>
      <c r="C24" s="21" t="s">
        <v>62</v>
      </c>
      <c r="D24" s="11">
        <v>76.36</v>
      </c>
      <c r="E24" s="11">
        <v>6.9</v>
      </c>
      <c r="F24" s="22">
        <v>950</v>
      </c>
      <c r="G24" s="16"/>
      <c r="H24" s="126"/>
      <c r="I24" s="128"/>
      <c r="J24" s="128"/>
      <c r="K24" s="130"/>
      <c r="M24" s="133" t="s">
        <v>63</v>
      </c>
      <c r="N24" s="134"/>
      <c r="O24" s="37">
        <f>(J9-J10)/J9</f>
        <v>0.47150792018103271</v>
      </c>
      <c r="P24" s="2"/>
    </row>
    <row r="25" spans="1:16" ht="15.75" thickBot="1" x14ac:dyDescent="0.3">
      <c r="A25" s="2"/>
      <c r="C25" s="38" t="s">
        <v>64</v>
      </c>
      <c r="D25" s="15"/>
      <c r="E25" s="15"/>
      <c r="F25" s="39">
        <v>935</v>
      </c>
      <c r="G25" s="16"/>
      <c r="M25" s="133" t="s">
        <v>65</v>
      </c>
      <c r="N25" s="134"/>
      <c r="O25" s="37">
        <f>(J10-J11)/J10</f>
        <v>0.40326975476839239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31" t="s">
        <v>66</v>
      </c>
      <c r="I26" s="132"/>
      <c r="J26" s="132"/>
      <c r="K26" s="115"/>
      <c r="M26" s="133" t="s">
        <v>67</v>
      </c>
      <c r="N26" s="134"/>
      <c r="O26" s="37">
        <f>(J11-J12)/J11</f>
        <v>0.38095238095238093</v>
      </c>
      <c r="P26" s="2"/>
    </row>
    <row r="27" spans="1:16" ht="15.75" customHeight="1" x14ac:dyDescent="0.25">
      <c r="A27" s="2"/>
      <c r="B27" s="41"/>
      <c r="C27" s="42" t="s">
        <v>18</v>
      </c>
      <c r="D27" s="43" t="s">
        <v>19</v>
      </c>
      <c r="E27" s="43" t="s">
        <v>14</v>
      </c>
      <c r="F27" s="19" t="s">
        <v>13</v>
      </c>
      <c r="G27" s="44" t="s">
        <v>20</v>
      </c>
      <c r="H27" s="24" t="s">
        <v>18</v>
      </c>
      <c r="I27" s="25" t="s">
        <v>68</v>
      </c>
      <c r="J27" s="25" t="s">
        <v>69</v>
      </c>
      <c r="K27" s="26" t="s">
        <v>70</v>
      </c>
      <c r="M27" s="133" t="s">
        <v>71</v>
      </c>
      <c r="N27" s="134"/>
      <c r="O27" s="37">
        <f>(J12-J13)/J12</f>
        <v>-1.7913593256059009E-2</v>
      </c>
      <c r="P27" s="2"/>
    </row>
    <row r="28" spans="1:16" ht="15" customHeight="1" x14ac:dyDescent="0.25">
      <c r="A28" s="2"/>
      <c r="B28" s="41"/>
      <c r="C28" s="45" t="s">
        <v>72</v>
      </c>
      <c r="D28" s="33">
        <v>91.35</v>
      </c>
      <c r="E28" s="33"/>
      <c r="F28" s="34"/>
      <c r="G28" s="46"/>
      <c r="H28" s="47" t="s">
        <v>104</v>
      </c>
      <c r="I28" s="33">
        <v>369</v>
      </c>
      <c r="J28" s="33">
        <v>318</v>
      </c>
      <c r="K28" s="34">
        <f>I28-J28</f>
        <v>51</v>
      </c>
      <c r="M28" s="142" t="s">
        <v>73</v>
      </c>
      <c r="N28" s="143"/>
      <c r="O28" s="70">
        <f>(J10-J13)/J10</f>
        <v>0.62397820163487738</v>
      </c>
      <c r="P28" s="2"/>
    </row>
    <row r="29" spans="1:16" ht="15.75" thickBot="1" x14ac:dyDescent="0.3">
      <c r="A29" s="2"/>
      <c r="B29" s="41"/>
      <c r="C29" s="45" t="s">
        <v>74</v>
      </c>
      <c r="D29" s="33">
        <v>72.599999999999994</v>
      </c>
      <c r="E29" s="33">
        <v>68.38</v>
      </c>
      <c r="F29" s="34">
        <v>94.19</v>
      </c>
      <c r="G29" s="48">
        <v>5.6</v>
      </c>
      <c r="H29" s="65" t="s">
        <v>2</v>
      </c>
      <c r="I29" s="35">
        <v>198</v>
      </c>
      <c r="J29" s="35">
        <v>163</v>
      </c>
      <c r="K29" s="36">
        <f>I29-J29</f>
        <v>35</v>
      </c>
      <c r="L29" s="49"/>
      <c r="M29" s="147" t="s">
        <v>75</v>
      </c>
      <c r="N29" s="148"/>
      <c r="O29" s="71">
        <f>(J9-J13)/J9</f>
        <v>0.80127545772474795</v>
      </c>
      <c r="P29" s="2"/>
    </row>
    <row r="30" spans="1:16" ht="15" customHeight="1" x14ac:dyDescent="0.25">
      <c r="A30" s="2"/>
      <c r="B30" s="41"/>
      <c r="C30" s="45" t="s">
        <v>76</v>
      </c>
      <c r="D30" s="33">
        <v>79.25</v>
      </c>
      <c r="E30" s="33">
        <v>65.459999999999994</v>
      </c>
      <c r="F30" s="34">
        <v>82.6</v>
      </c>
      <c r="P30" s="2"/>
    </row>
    <row r="31" spans="1:16" ht="15" customHeight="1" x14ac:dyDescent="0.25">
      <c r="A31" s="2"/>
      <c r="B31" s="41"/>
      <c r="C31" s="45" t="s">
        <v>77</v>
      </c>
      <c r="D31" s="33">
        <v>76.900000000000006</v>
      </c>
      <c r="E31" s="33">
        <v>54.83</v>
      </c>
      <c r="F31" s="34">
        <v>71.3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52.8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91.5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90"/>
      <c r="C40" s="139" t="s">
        <v>297</v>
      </c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1"/>
      <c r="P40" s="2"/>
    </row>
    <row r="41" spans="1:16" x14ac:dyDescent="0.25">
      <c r="A41" s="2"/>
      <c r="C41" s="139" t="s">
        <v>298</v>
      </c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1"/>
      <c r="P41" s="2"/>
    </row>
    <row r="42" spans="1:16" x14ac:dyDescent="0.25">
      <c r="A42" s="2"/>
      <c r="C42" s="139" t="s">
        <v>299</v>
      </c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1"/>
      <c r="P42" s="2"/>
    </row>
    <row r="43" spans="1:16" x14ac:dyDescent="0.25">
      <c r="A43" s="2"/>
      <c r="C43" s="139" t="s">
        <v>87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1"/>
      <c r="P43" s="2"/>
    </row>
    <row r="44" spans="1:16" x14ac:dyDescent="0.25">
      <c r="A44" s="2"/>
      <c r="C44" s="139" t="s">
        <v>300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1"/>
      <c r="P44" s="2"/>
    </row>
    <row r="45" spans="1:16" x14ac:dyDescent="0.25">
      <c r="A45" s="2"/>
      <c r="C45" s="139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1"/>
      <c r="P45" s="2"/>
    </row>
    <row r="46" spans="1:16" x14ac:dyDescent="0.25">
      <c r="A46" s="2"/>
      <c r="C46" s="139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1"/>
      <c r="P46" s="2"/>
    </row>
    <row r="47" spans="1:16" x14ac:dyDescent="0.25">
      <c r="A47" s="2"/>
      <c r="C47" s="139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1"/>
      <c r="P47" s="2"/>
    </row>
    <row r="48" spans="1:16" x14ac:dyDescent="0.25">
      <c r="A48" s="2"/>
      <c r="C48" s="139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1"/>
      <c r="P48" s="2"/>
    </row>
    <row r="49" spans="1:16" x14ac:dyDescent="0.25">
      <c r="A49" s="2"/>
      <c r="C49" s="139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1"/>
      <c r="P49" s="2"/>
    </row>
    <row r="50" spans="1:16" ht="15" customHeight="1" x14ac:dyDescent="0.25">
      <c r="A50" s="2"/>
      <c r="C50" s="139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1"/>
      <c r="P50" s="2"/>
    </row>
    <row r="51" spans="1:16" x14ac:dyDescent="0.25">
      <c r="A51" s="2"/>
      <c r="C51" s="139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1"/>
      <c r="P51" s="2"/>
    </row>
    <row r="52" spans="1:16" x14ac:dyDescent="0.25">
      <c r="A52" s="2"/>
      <c r="C52" s="139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1"/>
      <c r="P52" s="2"/>
    </row>
    <row r="53" spans="1:16" x14ac:dyDescent="0.25">
      <c r="A53" s="2"/>
      <c r="C53" s="144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89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9" t="s">
        <v>18</v>
      </c>
      <c r="D62" s="111" t="s">
        <v>19</v>
      </c>
      <c r="E62" s="111" t="s">
        <v>20</v>
      </c>
      <c r="F62" s="111" t="s">
        <v>21</v>
      </c>
      <c r="G62" s="111"/>
      <c r="H62" s="111"/>
      <c r="I62" s="111"/>
      <c r="J62" s="111"/>
      <c r="K62" s="113"/>
      <c r="M62" s="6" t="s">
        <v>22</v>
      </c>
      <c r="N62" s="114" t="s">
        <v>20</v>
      </c>
      <c r="O62" s="115"/>
      <c r="P62" s="2"/>
    </row>
    <row r="63" spans="1:16" x14ac:dyDescent="0.25">
      <c r="A63" s="2"/>
      <c r="C63" s="110"/>
      <c r="D63" s="112"/>
      <c r="E63" s="112"/>
      <c r="F63" s="7" t="s">
        <v>23</v>
      </c>
      <c r="G63" s="7" t="s">
        <v>24</v>
      </c>
      <c r="H63" s="7" t="s">
        <v>25</v>
      </c>
      <c r="I63" s="7" t="s">
        <v>26</v>
      </c>
      <c r="J63" s="112" t="s">
        <v>6</v>
      </c>
      <c r="K63" s="116"/>
      <c r="M63" s="8">
        <v>1</v>
      </c>
      <c r="N63" s="117"/>
      <c r="O63" s="118"/>
      <c r="P63" s="2"/>
    </row>
    <row r="64" spans="1:16" ht="15" customHeight="1" x14ac:dyDescent="0.25">
      <c r="A64" s="2"/>
      <c r="C64" s="9" t="s">
        <v>27</v>
      </c>
      <c r="D64" s="10"/>
      <c r="E64" s="10"/>
      <c r="F64" s="11">
        <v>1745</v>
      </c>
      <c r="G64" s="12"/>
      <c r="H64" s="12"/>
      <c r="I64" s="12"/>
      <c r="J64" s="119">
        <f>AVERAGE(F64:I64)</f>
        <v>1745</v>
      </c>
      <c r="K64" s="120"/>
      <c r="M64" s="8">
        <v>2</v>
      </c>
      <c r="N64" s="117">
        <v>9.1</v>
      </c>
      <c r="O64" s="118"/>
      <c r="P64" s="2"/>
    </row>
    <row r="65" spans="1:16" x14ac:dyDescent="0.25">
      <c r="A65" s="2"/>
      <c r="C65" s="9" t="s">
        <v>28</v>
      </c>
      <c r="D65" s="10"/>
      <c r="E65" s="10"/>
      <c r="F65" s="11">
        <v>625</v>
      </c>
      <c r="G65" s="12"/>
      <c r="H65" s="12"/>
      <c r="I65" s="12"/>
      <c r="J65" s="119">
        <f t="shared" ref="J65:J70" si="1">AVERAGE(F65:I65)</f>
        <v>625</v>
      </c>
      <c r="K65" s="120"/>
      <c r="M65" s="8">
        <v>3</v>
      </c>
      <c r="N65" s="117">
        <v>8.9</v>
      </c>
      <c r="O65" s="118"/>
      <c r="P65" s="2"/>
    </row>
    <row r="66" spans="1:16" ht="15" customHeight="1" x14ac:dyDescent="0.25">
      <c r="A66" s="2"/>
      <c r="C66" s="9" t="s">
        <v>29</v>
      </c>
      <c r="D66" s="11">
        <v>61.94</v>
      </c>
      <c r="E66" s="11">
        <v>6.3</v>
      </c>
      <c r="F66" s="11">
        <v>1125</v>
      </c>
      <c r="G66" s="11">
        <v>1274</v>
      </c>
      <c r="H66" s="11">
        <v>1196</v>
      </c>
      <c r="I66" s="11">
        <v>1241</v>
      </c>
      <c r="J66" s="119">
        <f t="shared" si="1"/>
        <v>1209</v>
      </c>
      <c r="K66" s="120"/>
      <c r="M66" s="8">
        <v>4</v>
      </c>
      <c r="N66" s="117">
        <v>7.4</v>
      </c>
      <c r="O66" s="118"/>
      <c r="P66" s="2"/>
    </row>
    <row r="67" spans="1:16" ht="15" customHeight="1" x14ac:dyDescent="0.25">
      <c r="A67" s="2"/>
      <c r="C67" s="9" t="s">
        <v>31</v>
      </c>
      <c r="D67" s="11">
        <v>59.6</v>
      </c>
      <c r="E67" s="11">
        <v>8.6</v>
      </c>
      <c r="F67" s="11">
        <v>531</v>
      </c>
      <c r="G67" s="11">
        <v>536</v>
      </c>
      <c r="H67" s="11">
        <v>561</v>
      </c>
      <c r="I67" s="11">
        <v>689</v>
      </c>
      <c r="J67" s="119">
        <f t="shared" si="1"/>
        <v>579.25</v>
      </c>
      <c r="K67" s="120"/>
      <c r="M67" s="8">
        <v>5</v>
      </c>
      <c r="N67" s="117">
        <v>9.1999999999999993</v>
      </c>
      <c r="O67" s="118"/>
      <c r="P67" s="2"/>
    </row>
    <row r="68" spans="1:16" ht="15.75" customHeight="1" thickBot="1" x14ac:dyDescent="0.3">
      <c r="A68" s="2"/>
      <c r="C68" s="9" t="s">
        <v>33</v>
      </c>
      <c r="D68" s="11"/>
      <c r="E68" s="11"/>
      <c r="F68" s="11">
        <v>349</v>
      </c>
      <c r="G68" s="63">
        <v>333</v>
      </c>
      <c r="H68" s="63">
        <v>325</v>
      </c>
      <c r="I68" s="63">
        <v>290</v>
      </c>
      <c r="J68" s="119">
        <f t="shared" si="1"/>
        <v>324.25</v>
      </c>
      <c r="K68" s="120"/>
      <c r="M68" s="13">
        <v>6</v>
      </c>
      <c r="N68" s="121">
        <v>8.8000000000000007</v>
      </c>
      <c r="O68" s="122"/>
      <c r="P68" s="2"/>
    </row>
    <row r="69" spans="1:16" ht="15.75" thickBot="1" x14ac:dyDescent="0.3">
      <c r="A69" s="2"/>
      <c r="C69" s="9" t="s">
        <v>35</v>
      </c>
      <c r="D69" s="11"/>
      <c r="E69" s="11"/>
      <c r="F69" s="11">
        <v>202</v>
      </c>
      <c r="G69" s="63">
        <v>182</v>
      </c>
      <c r="H69" s="63">
        <v>163</v>
      </c>
      <c r="I69" s="63">
        <v>200</v>
      </c>
      <c r="J69" s="119">
        <f t="shared" si="1"/>
        <v>186.75</v>
      </c>
      <c r="K69" s="120"/>
      <c r="N69" s="68" t="s">
        <v>36</v>
      </c>
      <c r="O69" s="69" t="s">
        <v>37</v>
      </c>
      <c r="P69" s="2"/>
    </row>
    <row r="70" spans="1:16" ht="15.75" thickBot="1" x14ac:dyDescent="0.3">
      <c r="A70" s="2"/>
      <c r="C70" s="14" t="s">
        <v>39</v>
      </c>
      <c r="D70" s="15">
        <v>58.77</v>
      </c>
      <c r="E70" s="15">
        <v>8</v>
      </c>
      <c r="F70" s="15">
        <v>212</v>
      </c>
      <c r="G70" s="15">
        <v>184</v>
      </c>
      <c r="H70" s="15">
        <v>169</v>
      </c>
      <c r="I70" s="15">
        <v>187</v>
      </c>
      <c r="J70" s="123">
        <f t="shared" si="1"/>
        <v>188</v>
      </c>
      <c r="K70" s="124"/>
      <c r="M70" s="67" t="s">
        <v>40</v>
      </c>
      <c r="N70" s="65">
        <v>3.38</v>
      </c>
      <c r="O70" s="66">
        <v>4.75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18</v>
      </c>
      <c r="D72" s="18" t="s">
        <v>19</v>
      </c>
      <c r="E72" s="18" t="s">
        <v>20</v>
      </c>
      <c r="F72" s="19" t="s">
        <v>41</v>
      </c>
      <c r="G72" s="20"/>
      <c r="H72" s="17" t="s">
        <v>18</v>
      </c>
      <c r="I72" s="111" t="s">
        <v>42</v>
      </c>
      <c r="J72" s="111"/>
      <c r="K72" s="113"/>
      <c r="M72" s="131" t="s">
        <v>43</v>
      </c>
      <c r="N72" s="132"/>
      <c r="O72" s="115"/>
      <c r="P72" s="2"/>
    </row>
    <row r="73" spans="1:16" ht="15" customHeight="1" x14ac:dyDescent="0.25">
      <c r="A73" s="2"/>
      <c r="C73" s="21" t="s">
        <v>44</v>
      </c>
      <c r="D73" s="11">
        <v>6.95</v>
      </c>
      <c r="E73" s="11">
        <v>9.5</v>
      </c>
      <c r="F73" s="22">
        <v>1066</v>
      </c>
      <c r="G73" s="16"/>
      <c r="H73" s="23" t="s">
        <v>1</v>
      </c>
      <c r="I73" s="135">
        <v>5.56</v>
      </c>
      <c r="J73" s="135"/>
      <c r="K73" s="136"/>
      <c r="M73" s="24" t="s">
        <v>20</v>
      </c>
      <c r="N73" s="25" t="s">
        <v>45</v>
      </c>
      <c r="O73" s="26" t="s">
        <v>46</v>
      </c>
      <c r="P73" s="2"/>
    </row>
    <row r="74" spans="1:16" ht="15.75" thickBot="1" x14ac:dyDescent="0.3">
      <c r="A74" s="2"/>
      <c r="C74" s="21" t="s">
        <v>47</v>
      </c>
      <c r="D74" s="11">
        <v>63.81</v>
      </c>
      <c r="E74" s="11"/>
      <c r="F74" s="22">
        <v>220</v>
      </c>
      <c r="G74" s="16"/>
      <c r="H74" s="27" t="s">
        <v>2</v>
      </c>
      <c r="I74" s="137">
        <v>4.9800000000000004</v>
      </c>
      <c r="J74" s="137"/>
      <c r="K74" s="138"/>
      <c r="M74" s="65">
        <v>6.8</v>
      </c>
      <c r="N74" s="28">
        <v>76</v>
      </c>
      <c r="O74" s="66">
        <v>0.04</v>
      </c>
      <c r="P74" s="2"/>
    </row>
    <row r="75" spans="1:16" ht="15" customHeight="1" thickBot="1" x14ac:dyDescent="0.3">
      <c r="A75" s="2"/>
      <c r="C75" s="21" t="s">
        <v>48</v>
      </c>
      <c r="D75" s="11">
        <v>64.349999999999994</v>
      </c>
      <c r="E75" s="11"/>
      <c r="F75" s="22">
        <v>218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49</v>
      </c>
      <c r="D76" s="11"/>
      <c r="E76" s="11"/>
      <c r="F76" s="22"/>
      <c r="G76" s="16"/>
      <c r="H76" s="109" t="s">
        <v>50</v>
      </c>
      <c r="I76" s="111"/>
      <c r="J76" s="111"/>
      <c r="K76" s="113"/>
      <c r="M76" s="6" t="s">
        <v>51</v>
      </c>
      <c r="N76" s="29" t="s">
        <v>20</v>
      </c>
      <c r="O76" s="30" t="s">
        <v>52</v>
      </c>
      <c r="P76" s="2"/>
    </row>
    <row r="77" spans="1:16" x14ac:dyDescent="0.25">
      <c r="A77" s="2"/>
      <c r="C77" s="21" t="s">
        <v>53</v>
      </c>
      <c r="D77" s="11">
        <v>64.89</v>
      </c>
      <c r="E77" s="11"/>
      <c r="F77" s="22">
        <v>215</v>
      </c>
      <c r="G77" s="16"/>
      <c r="H77" s="31" t="s">
        <v>54</v>
      </c>
      <c r="I77" s="7" t="s">
        <v>55</v>
      </c>
      <c r="J77" s="7" t="s">
        <v>56</v>
      </c>
      <c r="K77" s="32" t="s">
        <v>57</v>
      </c>
      <c r="M77" s="8">
        <v>1</v>
      </c>
      <c r="N77" s="33">
        <v>5.7</v>
      </c>
      <c r="O77" s="34">
        <v>100</v>
      </c>
      <c r="P77" s="2"/>
    </row>
    <row r="78" spans="1:16" ht="15.75" thickBot="1" x14ac:dyDescent="0.3">
      <c r="A78" s="2"/>
      <c r="C78" s="21" t="s">
        <v>58</v>
      </c>
      <c r="D78" s="11">
        <v>74.84</v>
      </c>
      <c r="E78" s="11"/>
      <c r="F78" s="22">
        <v>1735</v>
      </c>
      <c r="G78" s="16"/>
      <c r="H78" s="125"/>
      <c r="I78" s="127"/>
      <c r="J78" s="127"/>
      <c r="K78" s="129" t="e">
        <f>((I78-J78)/I78)</f>
        <v>#DIV/0!</v>
      </c>
      <c r="M78" s="13">
        <v>2</v>
      </c>
      <c r="N78" s="35">
        <v>5.8</v>
      </c>
      <c r="O78" s="36">
        <v>100</v>
      </c>
      <c r="P78" s="2"/>
    </row>
    <row r="79" spans="1:16" ht="15.75" thickBot="1" x14ac:dyDescent="0.3">
      <c r="A79" s="2"/>
      <c r="C79" s="21" t="s">
        <v>59</v>
      </c>
      <c r="D79" s="11">
        <v>74.14</v>
      </c>
      <c r="E79" s="11">
        <v>7.3</v>
      </c>
      <c r="F79" s="22">
        <v>498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60</v>
      </c>
      <c r="D80" s="11"/>
      <c r="E80" s="11"/>
      <c r="F80" s="22">
        <v>477</v>
      </c>
      <c r="G80" s="16"/>
      <c r="H80" s="125">
        <v>7</v>
      </c>
      <c r="I80" s="127">
        <v>295</v>
      </c>
      <c r="J80" s="127">
        <v>123</v>
      </c>
      <c r="K80" s="129">
        <f>((I80-J80)/I80)</f>
        <v>0.58305084745762714</v>
      </c>
      <c r="M80" s="131" t="s">
        <v>61</v>
      </c>
      <c r="N80" s="132"/>
      <c r="O80" s="115"/>
      <c r="P80" s="2"/>
    </row>
    <row r="81" spans="1:16" ht="15.75" thickBot="1" x14ac:dyDescent="0.3">
      <c r="A81" s="2"/>
      <c r="C81" s="21" t="s">
        <v>62</v>
      </c>
      <c r="D81" s="11">
        <v>76.25</v>
      </c>
      <c r="E81" s="11">
        <v>7.1</v>
      </c>
      <c r="F81" s="22">
        <v>946</v>
      </c>
      <c r="G81" s="16"/>
      <c r="H81" s="126"/>
      <c r="I81" s="128"/>
      <c r="J81" s="128"/>
      <c r="K81" s="130"/>
      <c r="M81" s="133" t="s">
        <v>63</v>
      </c>
      <c r="N81" s="134"/>
      <c r="O81" s="37">
        <f>(J66-J67)/J66</f>
        <v>0.52088502894954503</v>
      </c>
      <c r="P81" s="2"/>
    </row>
    <row r="82" spans="1:16" ht="15.75" thickBot="1" x14ac:dyDescent="0.3">
      <c r="A82" s="2"/>
      <c r="C82" s="38" t="s">
        <v>64</v>
      </c>
      <c r="D82" s="15"/>
      <c r="E82" s="15"/>
      <c r="F82" s="39">
        <v>928</v>
      </c>
      <c r="G82" s="16"/>
      <c r="M82" s="133" t="s">
        <v>65</v>
      </c>
      <c r="N82" s="134"/>
      <c r="O82" s="37">
        <f>(J67-J68)/J67</f>
        <v>0.44022442813983598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31" t="s">
        <v>66</v>
      </c>
      <c r="I83" s="132"/>
      <c r="J83" s="132"/>
      <c r="K83" s="115"/>
      <c r="M83" s="133" t="s">
        <v>67</v>
      </c>
      <c r="N83" s="134"/>
      <c r="O83" s="37">
        <f>(J68-J69)/J68</f>
        <v>0.42405551272166536</v>
      </c>
      <c r="P83" s="2"/>
    </row>
    <row r="84" spans="1:16" ht="15.75" customHeight="1" x14ac:dyDescent="0.25">
      <c r="A84" s="2"/>
      <c r="B84" s="41"/>
      <c r="C84" s="42" t="s">
        <v>18</v>
      </c>
      <c r="D84" s="43" t="s">
        <v>19</v>
      </c>
      <c r="E84" s="43" t="s">
        <v>14</v>
      </c>
      <c r="F84" s="19" t="s">
        <v>13</v>
      </c>
      <c r="G84" s="44" t="s">
        <v>20</v>
      </c>
      <c r="H84" s="24" t="s">
        <v>18</v>
      </c>
      <c r="I84" s="25" t="s">
        <v>68</v>
      </c>
      <c r="J84" s="25" t="s">
        <v>69</v>
      </c>
      <c r="K84" s="26" t="s">
        <v>70</v>
      </c>
      <c r="M84" s="133" t="s">
        <v>71</v>
      </c>
      <c r="N84" s="134"/>
      <c r="O84" s="37">
        <f>(J69-J70)/J69</f>
        <v>-6.6934404283801874E-3</v>
      </c>
      <c r="P84" s="2"/>
    </row>
    <row r="85" spans="1:16" x14ac:dyDescent="0.25">
      <c r="A85" s="2"/>
      <c r="B85" s="41"/>
      <c r="C85" s="45" t="s">
        <v>72</v>
      </c>
      <c r="D85" s="33">
        <v>91.27</v>
      </c>
      <c r="E85" s="33"/>
      <c r="F85" s="34"/>
      <c r="G85" s="46"/>
      <c r="H85" s="47" t="s">
        <v>1</v>
      </c>
      <c r="I85" s="33">
        <v>545</v>
      </c>
      <c r="J85" s="33">
        <v>485</v>
      </c>
      <c r="K85" s="34">
        <f>I85-J85</f>
        <v>60</v>
      </c>
      <c r="M85" s="142" t="s">
        <v>73</v>
      </c>
      <c r="N85" s="143"/>
      <c r="O85" s="70">
        <f>(J67-J70)/J67</f>
        <v>0.67544238239102283</v>
      </c>
      <c r="P85" s="2"/>
    </row>
    <row r="86" spans="1:16" ht="15.75" thickBot="1" x14ac:dyDescent="0.3">
      <c r="A86" s="2"/>
      <c r="B86" s="41"/>
      <c r="C86" s="45" t="s">
        <v>74</v>
      </c>
      <c r="D86" s="33">
        <v>72.650000000000006</v>
      </c>
      <c r="E86" s="33">
        <v>68.81</v>
      </c>
      <c r="F86" s="34">
        <v>94.72</v>
      </c>
      <c r="G86" s="48">
        <v>5.2</v>
      </c>
      <c r="H86" s="65" t="s">
        <v>2</v>
      </c>
      <c r="I86" s="35">
        <v>224</v>
      </c>
      <c r="J86" s="35">
        <v>188</v>
      </c>
      <c r="K86" s="34">
        <f>I86-J86</f>
        <v>36</v>
      </c>
      <c r="L86" s="49"/>
      <c r="M86" s="147" t="s">
        <v>75</v>
      </c>
      <c r="N86" s="148"/>
      <c r="O86" s="71">
        <f>(J66-J70)/J66</f>
        <v>0.84449958643507028</v>
      </c>
      <c r="P86" s="2"/>
    </row>
    <row r="87" spans="1:16" ht="15" customHeight="1" x14ac:dyDescent="0.25">
      <c r="A87" s="2"/>
      <c r="B87" s="41"/>
      <c r="C87" s="45" t="s">
        <v>76</v>
      </c>
      <c r="D87" s="33">
        <v>78.849999999999994</v>
      </c>
      <c r="E87" s="33">
        <v>65.010000000000005</v>
      </c>
      <c r="F87" s="34">
        <v>82.45</v>
      </c>
      <c r="P87" s="2"/>
    </row>
    <row r="88" spans="1:16" ht="15" customHeight="1" x14ac:dyDescent="0.25">
      <c r="A88" s="2"/>
      <c r="B88" s="41"/>
      <c r="C88" s="45" t="s">
        <v>77</v>
      </c>
      <c r="D88" s="33">
        <v>76.349999999999994</v>
      </c>
      <c r="E88" s="33">
        <v>54.69</v>
      </c>
      <c r="F88" s="34">
        <v>71.64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53.33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91.41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90"/>
      <c r="C97" s="139" t="s">
        <v>301</v>
      </c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1"/>
      <c r="P97" s="2"/>
    </row>
    <row r="98" spans="1:18" ht="15" customHeight="1" x14ac:dyDescent="0.25">
      <c r="A98" s="2"/>
      <c r="C98" s="139" t="s">
        <v>302</v>
      </c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1"/>
      <c r="P98" s="2"/>
    </row>
    <row r="99" spans="1:18" ht="15" customHeight="1" x14ac:dyDescent="0.25">
      <c r="A99" s="2"/>
      <c r="C99" s="139" t="s">
        <v>303</v>
      </c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1"/>
      <c r="P99" s="2"/>
    </row>
    <row r="100" spans="1:18" ht="15.75" customHeight="1" x14ac:dyDescent="0.25">
      <c r="A100" s="2"/>
      <c r="C100" s="139" t="s">
        <v>304</v>
      </c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1"/>
      <c r="P100" s="2"/>
      <c r="R100" s="64" t="s">
        <v>16</v>
      </c>
    </row>
    <row r="101" spans="1:18" ht="15" customHeight="1" x14ac:dyDescent="0.25">
      <c r="A101" s="2"/>
      <c r="C101" s="139" t="s">
        <v>305</v>
      </c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1"/>
      <c r="P101" s="2"/>
    </row>
    <row r="102" spans="1:18" ht="15" customHeight="1" x14ac:dyDescent="0.25">
      <c r="A102" s="2"/>
      <c r="C102" s="139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1"/>
      <c r="P102" s="2"/>
    </row>
    <row r="103" spans="1:18" x14ac:dyDescent="0.25">
      <c r="A103" s="2"/>
      <c r="C103" s="139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1"/>
      <c r="P103" s="2"/>
    </row>
    <row r="104" spans="1:18" x14ac:dyDescent="0.25">
      <c r="A104" s="2"/>
      <c r="C104" s="139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1"/>
      <c r="P104" s="2"/>
    </row>
    <row r="105" spans="1:18" x14ac:dyDescent="0.25">
      <c r="A105" s="2"/>
      <c r="C105" s="139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1"/>
      <c r="P105" s="2"/>
    </row>
    <row r="106" spans="1:18" x14ac:dyDescent="0.25">
      <c r="A106" s="2"/>
      <c r="C106" s="139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1"/>
      <c r="P106" s="2"/>
    </row>
    <row r="107" spans="1:18" x14ac:dyDescent="0.25">
      <c r="A107" s="2"/>
      <c r="C107" s="139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1"/>
      <c r="P107" s="2"/>
    </row>
    <row r="108" spans="1:18" x14ac:dyDescent="0.25">
      <c r="A108" s="2"/>
      <c r="C108" s="139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1"/>
      <c r="P108" s="2"/>
    </row>
    <row r="109" spans="1:18" x14ac:dyDescent="0.25">
      <c r="A109" s="2"/>
      <c r="C109" s="139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1"/>
      <c r="P109" s="2"/>
    </row>
    <row r="110" spans="1:18" x14ac:dyDescent="0.25">
      <c r="A110" s="2"/>
      <c r="C110" s="144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/>
      <c r="C115" s="4" t="s">
        <v>96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9" t="s">
        <v>18</v>
      </c>
      <c r="D117" s="111" t="s">
        <v>19</v>
      </c>
      <c r="E117" s="111" t="s">
        <v>20</v>
      </c>
      <c r="F117" s="111" t="s">
        <v>21</v>
      </c>
      <c r="G117" s="111"/>
      <c r="H117" s="111"/>
      <c r="I117" s="111"/>
      <c r="J117" s="111"/>
      <c r="K117" s="113"/>
      <c r="M117" s="6" t="s">
        <v>22</v>
      </c>
      <c r="N117" s="114" t="s">
        <v>20</v>
      </c>
      <c r="O117" s="115"/>
      <c r="P117" s="2"/>
    </row>
    <row r="118" spans="1:16" x14ac:dyDescent="0.25">
      <c r="A118" s="2"/>
      <c r="C118" s="110"/>
      <c r="D118" s="112"/>
      <c r="E118" s="112"/>
      <c r="F118" s="7" t="s">
        <v>23</v>
      </c>
      <c r="G118" s="7" t="s">
        <v>24</v>
      </c>
      <c r="H118" s="7" t="s">
        <v>25</v>
      </c>
      <c r="I118" s="7" t="s">
        <v>26</v>
      </c>
      <c r="J118" s="112" t="s">
        <v>6</v>
      </c>
      <c r="K118" s="116"/>
      <c r="M118" s="8">
        <v>1</v>
      </c>
      <c r="N118" s="117"/>
      <c r="O118" s="118"/>
      <c r="P118" s="2"/>
    </row>
    <row r="119" spans="1:16" x14ac:dyDescent="0.25">
      <c r="A119" s="2"/>
      <c r="C119" s="9" t="s">
        <v>27</v>
      </c>
      <c r="D119" s="10"/>
      <c r="E119" s="10"/>
      <c r="F119" s="11">
        <v>1491</v>
      </c>
      <c r="G119" s="12"/>
      <c r="H119" s="12"/>
      <c r="I119" s="12"/>
      <c r="J119" s="119">
        <f>AVERAGE(F119:I119)</f>
        <v>1491</v>
      </c>
      <c r="K119" s="120"/>
      <c r="M119" s="8">
        <v>2</v>
      </c>
      <c r="N119" s="117">
        <v>8.9</v>
      </c>
      <c r="O119" s="118"/>
      <c r="P119" s="2"/>
    </row>
    <row r="120" spans="1:16" x14ac:dyDescent="0.25">
      <c r="A120" s="2"/>
      <c r="C120" s="9" t="s">
        <v>28</v>
      </c>
      <c r="D120" s="10"/>
      <c r="E120" s="10"/>
      <c r="F120" s="11">
        <v>591</v>
      </c>
      <c r="G120" s="12"/>
      <c r="H120" s="12"/>
      <c r="I120" s="12"/>
      <c r="J120" s="119">
        <f t="shared" ref="J120:J125" si="2">AVERAGE(F120:I120)</f>
        <v>591</v>
      </c>
      <c r="K120" s="120"/>
      <c r="M120" s="8">
        <v>3</v>
      </c>
      <c r="N120" s="117">
        <v>8.1</v>
      </c>
      <c r="O120" s="118"/>
      <c r="P120" s="2"/>
    </row>
    <row r="121" spans="1:16" x14ac:dyDescent="0.25">
      <c r="A121" s="2"/>
      <c r="C121" s="9" t="s">
        <v>29</v>
      </c>
      <c r="D121" s="11">
        <v>60.02</v>
      </c>
      <c r="E121" s="11">
        <v>6.5</v>
      </c>
      <c r="F121" s="11">
        <v>1255</v>
      </c>
      <c r="G121" s="11">
        <v>1209</v>
      </c>
      <c r="H121" s="11">
        <v>1188</v>
      </c>
      <c r="I121" s="11">
        <v>1049</v>
      </c>
      <c r="J121" s="119">
        <f t="shared" si="2"/>
        <v>1175.25</v>
      </c>
      <c r="K121" s="120"/>
      <c r="M121" s="8">
        <v>4</v>
      </c>
      <c r="N121" s="117">
        <v>7.5</v>
      </c>
      <c r="O121" s="118"/>
      <c r="P121" s="2"/>
    </row>
    <row r="122" spans="1:16" x14ac:dyDescent="0.25">
      <c r="A122" s="2"/>
      <c r="C122" s="9" t="s">
        <v>31</v>
      </c>
      <c r="D122" s="11">
        <v>60.07</v>
      </c>
      <c r="E122" s="11">
        <v>7.8</v>
      </c>
      <c r="F122" s="11">
        <v>711</v>
      </c>
      <c r="G122" s="11">
        <v>705</v>
      </c>
      <c r="H122" s="11">
        <v>692</v>
      </c>
      <c r="I122" s="11">
        <v>681</v>
      </c>
      <c r="J122" s="119">
        <f t="shared" si="2"/>
        <v>697.25</v>
      </c>
      <c r="K122" s="120"/>
      <c r="M122" s="8">
        <v>5</v>
      </c>
      <c r="N122" s="117">
        <v>9.3000000000000007</v>
      </c>
      <c r="O122" s="118"/>
      <c r="P122" s="2"/>
    </row>
    <row r="123" spans="1:16" x14ac:dyDescent="0.25">
      <c r="A123" s="2"/>
      <c r="C123" s="9" t="s">
        <v>33</v>
      </c>
      <c r="D123" s="11"/>
      <c r="E123" s="11"/>
      <c r="F123" s="11">
        <v>378</v>
      </c>
      <c r="G123" s="63">
        <v>404</v>
      </c>
      <c r="H123" s="63">
        <v>396</v>
      </c>
      <c r="I123" s="63">
        <v>377</v>
      </c>
      <c r="J123" s="119">
        <f t="shared" si="2"/>
        <v>388.75</v>
      </c>
      <c r="K123" s="120"/>
      <c r="M123" s="13">
        <v>6</v>
      </c>
      <c r="N123" s="121">
        <v>7.9</v>
      </c>
      <c r="O123" s="122"/>
      <c r="P123" s="2"/>
    </row>
    <row r="124" spans="1:16" ht="15.75" thickBot="1" x14ac:dyDescent="0.3">
      <c r="A124" s="2"/>
      <c r="C124" s="9" t="s">
        <v>35</v>
      </c>
      <c r="D124" s="11"/>
      <c r="E124" s="11"/>
      <c r="F124" s="11">
        <v>206</v>
      </c>
      <c r="G124" s="63">
        <v>216</v>
      </c>
      <c r="H124" s="63">
        <v>207</v>
      </c>
      <c r="I124" s="63">
        <v>201</v>
      </c>
      <c r="J124" s="119">
        <f t="shared" si="2"/>
        <v>207.5</v>
      </c>
      <c r="K124" s="120"/>
      <c r="N124" s="68" t="s">
        <v>36</v>
      </c>
      <c r="O124" s="69" t="s">
        <v>37</v>
      </c>
      <c r="P124" s="2"/>
    </row>
    <row r="125" spans="1:16" ht="15.75" thickBot="1" x14ac:dyDescent="0.3">
      <c r="A125" s="2"/>
      <c r="C125" s="14" t="s">
        <v>39</v>
      </c>
      <c r="D125" s="15">
        <v>59.77</v>
      </c>
      <c r="E125" s="15">
        <v>7.7</v>
      </c>
      <c r="F125" s="15">
        <v>195</v>
      </c>
      <c r="G125" s="15">
        <v>209</v>
      </c>
      <c r="H125" s="15">
        <v>218</v>
      </c>
      <c r="I125" s="15">
        <v>208</v>
      </c>
      <c r="J125" s="123">
        <f t="shared" si="2"/>
        <v>207.5</v>
      </c>
      <c r="K125" s="124"/>
      <c r="M125" s="67" t="s">
        <v>40</v>
      </c>
      <c r="N125" s="65">
        <v>2.98</v>
      </c>
      <c r="O125" s="66">
        <v>4.4400000000000004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18</v>
      </c>
      <c r="D127" s="18" t="s">
        <v>19</v>
      </c>
      <c r="E127" s="18" t="s">
        <v>20</v>
      </c>
      <c r="F127" s="19" t="s">
        <v>41</v>
      </c>
      <c r="G127" s="20"/>
      <c r="H127" s="17" t="s">
        <v>18</v>
      </c>
      <c r="I127" s="111" t="s">
        <v>42</v>
      </c>
      <c r="J127" s="111"/>
      <c r="K127" s="113"/>
      <c r="M127" s="131" t="s">
        <v>43</v>
      </c>
      <c r="N127" s="132"/>
      <c r="O127" s="115"/>
      <c r="P127" s="2"/>
    </row>
    <row r="128" spans="1:16" x14ac:dyDescent="0.25">
      <c r="A128" s="2"/>
      <c r="C128" s="21" t="s">
        <v>44</v>
      </c>
      <c r="D128" s="11">
        <v>17.22</v>
      </c>
      <c r="E128" s="11">
        <v>10</v>
      </c>
      <c r="F128" s="22">
        <v>1479</v>
      </c>
      <c r="G128" s="16"/>
      <c r="H128" s="23" t="s">
        <v>1</v>
      </c>
      <c r="I128" s="135">
        <v>7.06</v>
      </c>
      <c r="J128" s="135"/>
      <c r="K128" s="136"/>
      <c r="M128" s="24" t="s">
        <v>20</v>
      </c>
      <c r="N128" s="25" t="s">
        <v>45</v>
      </c>
      <c r="O128" s="26" t="s">
        <v>46</v>
      </c>
      <c r="P128" s="2"/>
    </row>
    <row r="129" spans="1:16" ht="15.75" thickBot="1" x14ac:dyDescent="0.3">
      <c r="A129" s="2"/>
      <c r="C129" s="21" t="s">
        <v>47</v>
      </c>
      <c r="D129" s="11">
        <v>62.98</v>
      </c>
      <c r="E129" s="11"/>
      <c r="F129" s="22">
        <v>208</v>
      </c>
      <c r="G129" s="16"/>
      <c r="H129" s="27" t="s">
        <v>2</v>
      </c>
      <c r="I129" s="137">
        <v>6.5</v>
      </c>
      <c r="J129" s="137"/>
      <c r="K129" s="138"/>
      <c r="M129" s="65">
        <v>6.9</v>
      </c>
      <c r="N129" s="28">
        <v>123</v>
      </c>
      <c r="O129" s="66">
        <v>0.04</v>
      </c>
      <c r="P129" s="2"/>
    </row>
    <row r="130" spans="1:16" ht="15" customHeight="1" thickBot="1" x14ac:dyDescent="0.3">
      <c r="A130" s="2"/>
      <c r="C130" s="21" t="s">
        <v>48</v>
      </c>
      <c r="D130" s="11">
        <v>63.97</v>
      </c>
      <c r="E130" s="11"/>
      <c r="F130" s="22">
        <v>188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49</v>
      </c>
      <c r="D131" s="11"/>
      <c r="E131" s="11"/>
      <c r="F131" s="22"/>
      <c r="G131" s="16"/>
      <c r="H131" s="109" t="s">
        <v>50</v>
      </c>
      <c r="I131" s="111"/>
      <c r="J131" s="111"/>
      <c r="K131" s="113"/>
      <c r="M131" s="6" t="s">
        <v>51</v>
      </c>
      <c r="N131" s="29" t="s">
        <v>20</v>
      </c>
      <c r="O131" s="30" t="s">
        <v>52</v>
      </c>
      <c r="P131" s="2"/>
    </row>
    <row r="132" spans="1:16" x14ac:dyDescent="0.25">
      <c r="A132" s="2"/>
      <c r="C132" s="21" t="s">
        <v>53</v>
      </c>
      <c r="D132" s="11">
        <v>64.66</v>
      </c>
      <c r="E132" s="11"/>
      <c r="F132" s="22">
        <v>198</v>
      </c>
      <c r="G132" s="16"/>
      <c r="H132" s="31" t="s">
        <v>54</v>
      </c>
      <c r="I132" s="7" t="s">
        <v>55</v>
      </c>
      <c r="J132" s="7" t="s">
        <v>56</v>
      </c>
      <c r="K132" s="32" t="s">
        <v>57</v>
      </c>
      <c r="M132" s="8">
        <v>1</v>
      </c>
      <c r="N132" s="33">
        <v>5.7</v>
      </c>
      <c r="O132" s="34">
        <v>100</v>
      </c>
      <c r="P132" s="2"/>
    </row>
    <row r="133" spans="1:16" x14ac:dyDescent="0.25">
      <c r="A133" s="2"/>
      <c r="C133" s="21" t="s">
        <v>58</v>
      </c>
      <c r="D133" s="11">
        <v>76.03</v>
      </c>
      <c r="E133" s="11"/>
      <c r="F133" s="22">
        <v>1812</v>
      </c>
      <c r="G133" s="16"/>
      <c r="H133" s="125">
        <v>1</v>
      </c>
      <c r="I133" s="127">
        <v>919</v>
      </c>
      <c r="J133" s="127">
        <v>333</v>
      </c>
      <c r="K133" s="129">
        <f>((I133-J133)/I133)</f>
        <v>0.6376496191512514</v>
      </c>
      <c r="M133" s="13">
        <v>2</v>
      </c>
      <c r="N133" s="35">
        <v>5.5</v>
      </c>
      <c r="O133" s="36">
        <v>100</v>
      </c>
      <c r="P133" s="2"/>
    </row>
    <row r="134" spans="1:16" ht="15.75" thickBot="1" x14ac:dyDescent="0.3">
      <c r="A134" s="2"/>
      <c r="C134" s="21" t="s">
        <v>59</v>
      </c>
      <c r="D134" s="11">
        <v>72.77</v>
      </c>
      <c r="E134" s="11">
        <v>7</v>
      </c>
      <c r="F134" s="22">
        <v>488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60</v>
      </c>
      <c r="D135" s="11"/>
      <c r="E135" s="11"/>
      <c r="F135" s="22">
        <v>480</v>
      </c>
      <c r="G135" s="16"/>
      <c r="H135" s="125">
        <v>14</v>
      </c>
      <c r="I135" s="127">
        <v>356</v>
      </c>
      <c r="J135" s="127">
        <v>233</v>
      </c>
      <c r="K135" s="129">
        <f>((I135-J135)/I135)</f>
        <v>0.3455056179775281</v>
      </c>
      <c r="M135" s="131" t="s">
        <v>61</v>
      </c>
      <c r="N135" s="132"/>
      <c r="O135" s="115"/>
      <c r="P135" s="2"/>
    </row>
    <row r="136" spans="1:16" ht="15.75" thickBot="1" x14ac:dyDescent="0.3">
      <c r="A136" s="2"/>
      <c r="C136" s="21" t="s">
        <v>62</v>
      </c>
      <c r="D136" s="11">
        <v>75.69</v>
      </c>
      <c r="E136" s="11">
        <v>6.4</v>
      </c>
      <c r="F136" s="22">
        <v>951</v>
      </c>
      <c r="G136" s="16"/>
      <c r="H136" s="126"/>
      <c r="I136" s="128"/>
      <c r="J136" s="128"/>
      <c r="K136" s="130"/>
      <c r="M136" s="133" t="s">
        <v>63</v>
      </c>
      <c r="N136" s="134"/>
      <c r="O136" s="37">
        <f>(J121-J122)/J121</f>
        <v>0.40672197404807486</v>
      </c>
      <c r="P136" s="2"/>
    </row>
    <row r="137" spans="1:16" ht="15.75" thickBot="1" x14ac:dyDescent="0.3">
      <c r="A137" s="2"/>
      <c r="C137" s="38" t="s">
        <v>64</v>
      </c>
      <c r="D137" s="15"/>
      <c r="E137" s="15"/>
      <c r="F137" s="39">
        <v>939</v>
      </c>
      <c r="G137" s="16"/>
      <c r="M137" s="133" t="s">
        <v>65</v>
      </c>
      <c r="N137" s="134"/>
      <c r="O137" s="37">
        <f>(J122-J123)/J122</f>
        <v>0.44245249193259234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31" t="s">
        <v>66</v>
      </c>
      <c r="I138" s="132"/>
      <c r="J138" s="132"/>
      <c r="K138" s="115"/>
      <c r="M138" s="133" t="s">
        <v>67</v>
      </c>
      <c r="N138" s="134"/>
      <c r="O138" s="37">
        <f>(J123-J124)/J123</f>
        <v>0.4662379421221865</v>
      </c>
      <c r="P138" s="2"/>
    </row>
    <row r="139" spans="1:16" ht="15.75" customHeight="1" x14ac:dyDescent="0.25">
      <c r="A139" s="2"/>
      <c r="B139" s="41"/>
      <c r="C139" s="42" t="s">
        <v>18</v>
      </c>
      <c r="D139" s="43" t="s">
        <v>19</v>
      </c>
      <c r="E139" s="43" t="s">
        <v>14</v>
      </c>
      <c r="F139" s="19" t="s">
        <v>13</v>
      </c>
      <c r="G139" s="44" t="s">
        <v>20</v>
      </c>
      <c r="H139" s="24" t="s">
        <v>18</v>
      </c>
      <c r="I139" s="25" t="s">
        <v>68</v>
      </c>
      <c r="J139" s="25" t="s">
        <v>69</v>
      </c>
      <c r="K139" s="26" t="s">
        <v>70</v>
      </c>
      <c r="M139" s="133" t="s">
        <v>71</v>
      </c>
      <c r="N139" s="134"/>
      <c r="O139" s="37">
        <f>(J124-J125)/J124</f>
        <v>0</v>
      </c>
      <c r="P139" s="2"/>
    </row>
    <row r="140" spans="1:16" x14ac:dyDescent="0.25">
      <c r="A140" s="2"/>
      <c r="B140" s="41"/>
      <c r="C140" s="45" t="s">
        <v>72</v>
      </c>
      <c r="D140" s="33">
        <v>90.89</v>
      </c>
      <c r="E140" s="33"/>
      <c r="F140" s="34"/>
      <c r="G140" s="46"/>
      <c r="H140" s="47" t="s">
        <v>1</v>
      </c>
      <c r="I140" s="33">
        <v>897</v>
      </c>
      <c r="J140" s="33">
        <v>809</v>
      </c>
      <c r="K140" s="34">
        <f>I140-J140</f>
        <v>88</v>
      </c>
      <c r="M140" s="142" t="s">
        <v>73</v>
      </c>
      <c r="N140" s="143"/>
      <c r="O140" s="70">
        <f>(J122-J125)/J122</f>
        <v>0.70240229472929361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73.349999999999994</v>
      </c>
      <c r="E141" s="33">
        <v>68.5</v>
      </c>
      <c r="F141" s="34">
        <v>93.39</v>
      </c>
      <c r="G141" s="48">
        <v>6.6</v>
      </c>
      <c r="H141" s="65" t="s">
        <v>2</v>
      </c>
      <c r="I141" s="35">
        <v>223</v>
      </c>
      <c r="J141" s="35">
        <v>200</v>
      </c>
      <c r="K141" s="34">
        <f>I141-J141</f>
        <v>23</v>
      </c>
      <c r="L141" s="49"/>
      <c r="M141" s="147" t="s">
        <v>75</v>
      </c>
      <c r="N141" s="148"/>
      <c r="O141" s="71">
        <f>(J121-J125)/J121</f>
        <v>0.8234418208891725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79.25</v>
      </c>
      <c r="E142" s="33">
        <v>65</v>
      </c>
      <c r="F142" s="34">
        <v>82.02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76.05</v>
      </c>
      <c r="E143" s="33">
        <v>53.3</v>
      </c>
      <c r="F143" s="34">
        <v>70.09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57.01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90.79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90"/>
      <c r="C152" s="139" t="s">
        <v>306</v>
      </c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1"/>
      <c r="P152" s="2"/>
    </row>
    <row r="153" spans="1:16" ht="15" customHeight="1" x14ac:dyDescent="0.25">
      <c r="A153" s="2"/>
      <c r="C153" s="139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1"/>
      <c r="P153" s="2"/>
    </row>
    <row r="154" spans="1:16" ht="15" customHeight="1" x14ac:dyDescent="0.25">
      <c r="A154" s="2"/>
      <c r="C154" s="139" t="s">
        <v>307</v>
      </c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1"/>
      <c r="P154" s="2"/>
    </row>
    <row r="155" spans="1:16" ht="15" customHeight="1" x14ac:dyDescent="0.25">
      <c r="A155" s="2"/>
      <c r="C155" s="139" t="s">
        <v>120</v>
      </c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1"/>
      <c r="P155" s="2"/>
    </row>
    <row r="156" spans="1:16" ht="15" customHeight="1" x14ac:dyDescent="0.25">
      <c r="A156" s="2"/>
      <c r="C156" s="139" t="s">
        <v>308</v>
      </c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1"/>
      <c r="P156" s="2"/>
    </row>
    <row r="157" spans="1:16" ht="15" customHeight="1" x14ac:dyDescent="0.25">
      <c r="A157" s="2"/>
      <c r="C157" s="139" t="s">
        <v>309</v>
      </c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1"/>
      <c r="P157" s="2"/>
    </row>
    <row r="158" spans="1:16" ht="15" customHeight="1" x14ac:dyDescent="0.25">
      <c r="A158" s="2"/>
      <c r="C158" s="139" t="s">
        <v>310</v>
      </c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1"/>
      <c r="P158" s="2"/>
    </row>
    <row r="159" spans="1:16" x14ac:dyDescent="0.25">
      <c r="A159" s="2"/>
      <c r="C159" s="139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1"/>
      <c r="P159" s="2"/>
    </row>
    <row r="160" spans="1:16" x14ac:dyDescent="0.25">
      <c r="A160" s="2"/>
      <c r="C160" s="139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1"/>
      <c r="P160" s="2"/>
    </row>
    <row r="161" spans="1:16" x14ac:dyDescent="0.25">
      <c r="A161" s="2"/>
      <c r="C161" s="139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1"/>
      <c r="P161" s="2"/>
    </row>
    <row r="162" spans="1:16" x14ac:dyDescent="0.25">
      <c r="A162" s="2"/>
      <c r="C162" s="139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1"/>
      <c r="P162" s="2"/>
    </row>
    <row r="163" spans="1:16" x14ac:dyDescent="0.25">
      <c r="A163" s="2"/>
      <c r="C163" s="139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1"/>
      <c r="P163" s="2"/>
    </row>
    <row r="164" spans="1:16" x14ac:dyDescent="0.25">
      <c r="A164" s="2"/>
      <c r="C164" s="139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1"/>
      <c r="P164" s="2"/>
    </row>
    <row r="165" spans="1:16" x14ac:dyDescent="0.25">
      <c r="A165" s="2"/>
      <c r="C165" s="144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19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AE820-12B8-42EE-8C52-FBD4E1ADAF1F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103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9" t="s">
        <v>18</v>
      </c>
      <c r="D5" s="111" t="s">
        <v>19</v>
      </c>
      <c r="E5" s="111" t="s">
        <v>20</v>
      </c>
      <c r="F5" s="111" t="s">
        <v>21</v>
      </c>
      <c r="G5" s="111"/>
      <c r="H5" s="111"/>
      <c r="I5" s="111"/>
      <c r="J5" s="111"/>
      <c r="K5" s="113"/>
      <c r="M5" s="6" t="s">
        <v>22</v>
      </c>
      <c r="N5" s="114" t="s">
        <v>20</v>
      </c>
      <c r="O5" s="115"/>
      <c r="P5" s="2"/>
    </row>
    <row r="6" spans="1:19" x14ac:dyDescent="0.25">
      <c r="A6" s="2"/>
      <c r="C6" s="110"/>
      <c r="D6" s="112"/>
      <c r="E6" s="112"/>
      <c r="F6" s="7" t="s">
        <v>23</v>
      </c>
      <c r="G6" s="7" t="s">
        <v>24</v>
      </c>
      <c r="H6" s="7" t="s">
        <v>25</v>
      </c>
      <c r="I6" s="7" t="s">
        <v>26</v>
      </c>
      <c r="J6" s="112" t="s">
        <v>6</v>
      </c>
      <c r="K6" s="116"/>
      <c r="M6" s="8">
        <v>1</v>
      </c>
      <c r="N6" s="117"/>
      <c r="O6" s="118"/>
      <c r="P6" s="2"/>
      <c r="R6" s="56" t="s">
        <v>0</v>
      </c>
      <c r="S6" s="56">
        <f>AVERAGE(J9,J66,J121)</f>
        <v>1075.25</v>
      </c>
    </row>
    <row r="7" spans="1:19" x14ac:dyDescent="0.25">
      <c r="A7" s="2"/>
      <c r="C7" s="9" t="s">
        <v>27</v>
      </c>
      <c r="D7" s="10"/>
      <c r="E7" s="10"/>
      <c r="F7" s="11">
        <v>1820</v>
      </c>
      <c r="G7" s="12"/>
      <c r="H7" s="12"/>
      <c r="I7" s="12"/>
      <c r="J7" s="119">
        <f>AVERAGE(F7:I7)</f>
        <v>1820</v>
      </c>
      <c r="K7" s="120"/>
      <c r="M7" s="8">
        <v>2</v>
      </c>
      <c r="N7" s="117">
        <v>9</v>
      </c>
      <c r="O7" s="118"/>
      <c r="P7" s="2"/>
      <c r="R7" s="56" t="s">
        <v>1</v>
      </c>
      <c r="S7" s="72">
        <f>AVERAGE(J10,J67,J122)</f>
        <v>630.08333333333337</v>
      </c>
    </row>
    <row r="8" spans="1:19" x14ac:dyDescent="0.25">
      <c r="A8" s="2"/>
      <c r="C8" s="9" t="s">
        <v>28</v>
      </c>
      <c r="D8" s="10"/>
      <c r="E8" s="10"/>
      <c r="F8" s="11">
        <v>640</v>
      </c>
      <c r="G8" s="12"/>
      <c r="H8" s="12"/>
      <c r="I8" s="12"/>
      <c r="J8" s="119">
        <f t="shared" ref="J8:J13" si="0">AVERAGE(F8:I8)</f>
        <v>640</v>
      </c>
      <c r="K8" s="120"/>
      <c r="M8" s="8">
        <v>3</v>
      </c>
      <c r="N8" s="117">
        <v>9.1</v>
      </c>
      <c r="O8" s="118"/>
      <c r="P8" s="2"/>
      <c r="R8" s="56" t="s">
        <v>2</v>
      </c>
      <c r="S8" s="73">
        <f>AVERAGE(J13,J70,J125)</f>
        <v>297.66666666666669</v>
      </c>
    </row>
    <row r="9" spans="1:19" x14ac:dyDescent="0.25">
      <c r="A9" s="2"/>
      <c r="C9" s="9" t="s">
        <v>29</v>
      </c>
      <c r="D9" s="11">
        <v>64.930000000000007</v>
      </c>
      <c r="E9" s="11">
        <v>6.3</v>
      </c>
      <c r="F9" s="11">
        <v>995</v>
      </c>
      <c r="G9" s="11">
        <v>1014</v>
      </c>
      <c r="H9" s="11">
        <v>1229</v>
      </c>
      <c r="I9" s="11">
        <v>1142</v>
      </c>
      <c r="J9" s="119">
        <f t="shared" si="0"/>
        <v>1095</v>
      </c>
      <c r="K9" s="120"/>
      <c r="M9" s="8">
        <v>4</v>
      </c>
      <c r="N9" s="117">
        <v>7.6</v>
      </c>
      <c r="O9" s="118"/>
      <c r="P9" s="2"/>
      <c r="R9" s="74" t="s">
        <v>552</v>
      </c>
      <c r="S9" s="76">
        <f>S6-S7</f>
        <v>445.16666666666663</v>
      </c>
    </row>
    <row r="10" spans="1:19" x14ac:dyDescent="0.25">
      <c r="A10" s="2"/>
      <c r="C10" s="9" t="s">
        <v>31</v>
      </c>
      <c r="D10" s="11">
        <v>59.75</v>
      </c>
      <c r="E10" s="11">
        <v>8.5</v>
      </c>
      <c r="F10" s="11">
        <v>591</v>
      </c>
      <c r="G10" s="11">
        <v>695</v>
      </c>
      <c r="H10" s="11">
        <v>731</v>
      </c>
      <c r="I10" s="11">
        <v>703</v>
      </c>
      <c r="J10" s="119">
        <f t="shared" si="0"/>
        <v>680</v>
      </c>
      <c r="K10" s="120"/>
      <c r="M10" s="8">
        <v>5</v>
      </c>
      <c r="N10" s="117">
        <v>9.5</v>
      </c>
      <c r="O10" s="118"/>
      <c r="P10" s="2"/>
      <c r="R10" s="74" t="s">
        <v>32</v>
      </c>
      <c r="S10" s="76">
        <f>S7-S8</f>
        <v>332.41666666666669</v>
      </c>
    </row>
    <row r="11" spans="1:19" x14ac:dyDescent="0.25">
      <c r="A11" s="2"/>
      <c r="C11" s="9" t="s">
        <v>33</v>
      </c>
      <c r="D11" s="11"/>
      <c r="E11" s="11"/>
      <c r="F11" s="11">
        <v>312</v>
      </c>
      <c r="G11" s="63">
        <v>365</v>
      </c>
      <c r="H11" s="63">
        <v>398</v>
      </c>
      <c r="I11" s="63">
        <v>472</v>
      </c>
      <c r="J11" s="119">
        <f t="shared" si="0"/>
        <v>386.75</v>
      </c>
      <c r="K11" s="120"/>
      <c r="M11" s="13">
        <v>6</v>
      </c>
      <c r="N11" s="121">
        <v>9.1</v>
      </c>
      <c r="O11" s="122"/>
      <c r="P11" s="2"/>
      <c r="R11" s="74" t="s">
        <v>30</v>
      </c>
      <c r="S11" s="75">
        <f>S6-S8</f>
        <v>777.58333333333326</v>
      </c>
    </row>
    <row r="12" spans="1:19" ht="15.75" thickBot="1" x14ac:dyDescent="0.3">
      <c r="A12" s="2"/>
      <c r="C12" s="9" t="s">
        <v>35</v>
      </c>
      <c r="D12" s="11"/>
      <c r="E12" s="11"/>
      <c r="F12" s="11">
        <v>196</v>
      </c>
      <c r="G12" s="63">
        <v>226</v>
      </c>
      <c r="H12" s="63">
        <v>290</v>
      </c>
      <c r="I12" s="63">
        <v>277</v>
      </c>
      <c r="J12" s="119">
        <f t="shared" si="0"/>
        <v>247.25</v>
      </c>
      <c r="K12" s="120"/>
      <c r="N12" s="68" t="s">
        <v>36</v>
      </c>
      <c r="O12" s="69" t="s">
        <v>37</v>
      </c>
      <c r="P12" s="2"/>
      <c r="R12" s="77" t="s">
        <v>553</v>
      </c>
      <c r="S12" s="94">
        <f>S9/S6</f>
        <v>0.4140122452142912</v>
      </c>
    </row>
    <row r="13" spans="1:19" ht="15.75" thickBot="1" x14ac:dyDescent="0.3">
      <c r="A13" s="2"/>
      <c r="C13" s="14" t="s">
        <v>39</v>
      </c>
      <c r="D13" s="15">
        <v>58.71</v>
      </c>
      <c r="E13" s="15">
        <v>7.4</v>
      </c>
      <c r="F13" s="15">
        <v>194</v>
      </c>
      <c r="G13" s="15">
        <v>222</v>
      </c>
      <c r="H13" s="15">
        <v>287</v>
      </c>
      <c r="I13" s="15">
        <v>275</v>
      </c>
      <c r="J13" s="123">
        <f t="shared" si="0"/>
        <v>244.5</v>
      </c>
      <c r="K13" s="124"/>
      <c r="M13" s="67" t="s">
        <v>40</v>
      </c>
      <c r="N13" s="65">
        <v>3.23</v>
      </c>
      <c r="O13" s="66">
        <v>4.9800000000000004</v>
      </c>
      <c r="P13" s="2"/>
      <c r="R13" s="77" t="s">
        <v>38</v>
      </c>
      <c r="S13" s="78">
        <f>S10/S7</f>
        <v>0.5275757174976855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34</v>
      </c>
      <c r="S14" s="94">
        <f>S11/S6</f>
        <v>0.72316515539021931</v>
      </c>
    </row>
    <row r="15" spans="1:19" ht="15" customHeight="1" x14ac:dyDescent="0.25">
      <c r="A15" s="2"/>
      <c r="C15" s="17" t="s">
        <v>18</v>
      </c>
      <c r="D15" s="18" t="s">
        <v>19</v>
      </c>
      <c r="E15" s="18" t="s">
        <v>20</v>
      </c>
      <c r="F15" s="19" t="s">
        <v>41</v>
      </c>
      <c r="G15" s="20"/>
      <c r="H15" s="17" t="s">
        <v>18</v>
      </c>
      <c r="I15" s="111" t="s">
        <v>42</v>
      </c>
      <c r="J15" s="111"/>
      <c r="K15" s="113"/>
      <c r="M15" s="131" t="s">
        <v>43</v>
      </c>
      <c r="N15" s="132"/>
      <c r="O15" s="115"/>
      <c r="P15" s="2"/>
    </row>
    <row r="16" spans="1:19" x14ac:dyDescent="0.25">
      <c r="A16" s="2"/>
      <c r="C16" s="21" t="s">
        <v>44</v>
      </c>
      <c r="D16" s="11">
        <v>7.68</v>
      </c>
      <c r="E16" s="11">
        <v>10.5</v>
      </c>
      <c r="F16" s="22">
        <v>1185</v>
      </c>
      <c r="G16" s="16"/>
      <c r="H16" s="23" t="s">
        <v>1</v>
      </c>
      <c r="I16" s="135">
        <v>7.51</v>
      </c>
      <c r="J16" s="135"/>
      <c r="K16" s="136"/>
      <c r="M16" s="24" t="s">
        <v>20</v>
      </c>
      <c r="N16" s="25" t="s">
        <v>45</v>
      </c>
      <c r="O16" s="26" t="s">
        <v>46</v>
      </c>
      <c r="P16" s="2"/>
    </row>
    <row r="17" spans="1:16" ht="15.75" thickBot="1" x14ac:dyDescent="0.3">
      <c r="A17" s="2"/>
      <c r="C17" s="21" t="s">
        <v>47</v>
      </c>
      <c r="D17" s="11">
        <v>63.85</v>
      </c>
      <c r="E17" s="11"/>
      <c r="F17" s="22">
        <v>201</v>
      </c>
      <c r="G17" s="16"/>
      <c r="H17" s="27" t="s">
        <v>2</v>
      </c>
      <c r="I17" s="137">
        <v>5.83</v>
      </c>
      <c r="J17" s="137"/>
      <c r="K17" s="138"/>
      <c r="M17" s="65">
        <v>6.7</v>
      </c>
      <c r="N17" s="28">
        <v>53</v>
      </c>
      <c r="O17" s="66">
        <v>0.05</v>
      </c>
      <c r="P17" s="2"/>
    </row>
    <row r="18" spans="1:16" ht="15.75" thickBot="1" x14ac:dyDescent="0.3">
      <c r="A18" s="2"/>
      <c r="C18" s="21" t="s">
        <v>48</v>
      </c>
      <c r="D18" s="11">
        <v>63.97</v>
      </c>
      <c r="E18" s="11"/>
      <c r="F18" s="22">
        <v>198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49</v>
      </c>
      <c r="D19" s="11"/>
      <c r="E19" s="11"/>
      <c r="F19" s="22"/>
      <c r="G19" s="16"/>
      <c r="H19" s="109" t="s">
        <v>50</v>
      </c>
      <c r="I19" s="111"/>
      <c r="J19" s="111"/>
      <c r="K19" s="113"/>
      <c r="M19" s="6" t="s">
        <v>51</v>
      </c>
      <c r="N19" s="29" t="s">
        <v>20</v>
      </c>
      <c r="O19" s="30" t="s">
        <v>52</v>
      </c>
      <c r="P19" s="2"/>
    </row>
    <row r="20" spans="1:16" x14ac:dyDescent="0.25">
      <c r="A20" s="2"/>
      <c r="C20" s="21" t="s">
        <v>53</v>
      </c>
      <c r="D20" s="11">
        <v>59.57</v>
      </c>
      <c r="E20" s="11"/>
      <c r="F20" s="22">
        <v>195</v>
      </c>
      <c r="G20" s="16"/>
      <c r="H20" s="31" t="s">
        <v>54</v>
      </c>
      <c r="I20" s="7" t="s">
        <v>55</v>
      </c>
      <c r="J20" s="7" t="s">
        <v>56</v>
      </c>
      <c r="K20" s="32" t="s">
        <v>57</v>
      </c>
      <c r="M20" s="8">
        <v>1</v>
      </c>
      <c r="N20" s="33">
        <v>5.5</v>
      </c>
      <c r="O20" s="34">
        <v>100</v>
      </c>
      <c r="P20" s="2"/>
    </row>
    <row r="21" spans="1:16" ht="15.75" thickBot="1" x14ac:dyDescent="0.3">
      <c r="A21" s="2"/>
      <c r="C21" s="21" t="s">
        <v>58</v>
      </c>
      <c r="D21" s="11">
        <v>75.3</v>
      </c>
      <c r="E21" s="11"/>
      <c r="F21" s="22">
        <v>1845</v>
      </c>
      <c r="G21" s="16"/>
      <c r="H21" s="125"/>
      <c r="I21" s="127"/>
      <c r="J21" s="127"/>
      <c r="K21" s="129" t="e">
        <f>((I21-J21)/I21)</f>
        <v>#DIV/0!</v>
      </c>
      <c r="M21" s="13">
        <v>2</v>
      </c>
      <c r="N21" s="35">
        <v>5.6</v>
      </c>
      <c r="O21" s="36">
        <v>100</v>
      </c>
      <c r="P21" s="2"/>
    </row>
    <row r="22" spans="1:16" ht="15.75" customHeight="1" thickBot="1" x14ac:dyDescent="0.3">
      <c r="A22" s="2"/>
      <c r="C22" s="21" t="s">
        <v>59</v>
      </c>
      <c r="D22" s="11">
        <v>74.540000000000006</v>
      </c>
      <c r="E22" s="11">
        <v>7.4</v>
      </c>
      <c r="F22" s="22">
        <v>503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60</v>
      </c>
      <c r="D23" s="11"/>
      <c r="E23" s="11"/>
      <c r="F23" s="22">
        <v>484</v>
      </c>
      <c r="G23" s="16"/>
      <c r="H23" s="125">
        <v>8</v>
      </c>
      <c r="I23" s="127">
        <v>393</v>
      </c>
      <c r="J23" s="127">
        <v>197</v>
      </c>
      <c r="K23" s="129">
        <f>((I23-J23)/I23)</f>
        <v>0.49872773536895676</v>
      </c>
      <c r="M23" s="131" t="s">
        <v>61</v>
      </c>
      <c r="N23" s="132"/>
      <c r="O23" s="115"/>
      <c r="P23" s="2"/>
    </row>
    <row r="24" spans="1:16" ht="15.75" thickBot="1" x14ac:dyDescent="0.3">
      <c r="A24" s="2"/>
      <c r="C24" s="21" t="s">
        <v>62</v>
      </c>
      <c r="D24" s="11">
        <v>76.7</v>
      </c>
      <c r="E24" s="11">
        <v>7.2</v>
      </c>
      <c r="F24" s="22">
        <v>960</v>
      </c>
      <c r="G24" s="16"/>
      <c r="H24" s="126"/>
      <c r="I24" s="128"/>
      <c r="J24" s="128"/>
      <c r="K24" s="130"/>
      <c r="M24" s="133" t="s">
        <v>63</v>
      </c>
      <c r="N24" s="134"/>
      <c r="O24" s="37">
        <f>(J9-J10)/J9</f>
        <v>0.37899543378995432</v>
      </c>
      <c r="P24" s="2"/>
    </row>
    <row r="25" spans="1:16" ht="15.75" thickBot="1" x14ac:dyDescent="0.3">
      <c r="A25" s="2"/>
      <c r="C25" s="38" t="s">
        <v>64</v>
      </c>
      <c r="D25" s="15"/>
      <c r="E25" s="15"/>
      <c r="F25" s="39">
        <v>941</v>
      </c>
      <c r="G25" s="16"/>
      <c r="M25" s="133" t="s">
        <v>65</v>
      </c>
      <c r="N25" s="134"/>
      <c r="O25" s="37">
        <f>(J10-J11)/J10</f>
        <v>0.43125000000000002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31" t="s">
        <v>66</v>
      </c>
      <c r="I26" s="132"/>
      <c r="J26" s="132"/>
      <c r="K26" s="115"/>
      <c r="M26" s="133" t="s">
        <v>67</v>
      </c>
      <c r="N26" s="134"/>
      <c r="O26" s="37">
        <f>(J11-J12)/J11</f>
        <v>0.36069812540400775</v>
      </c>
      <c r="P26" s="2"/>
    </row>
    <row r="27" spans="1:16" ht="15.75" customHeight="1" x14ac:dyDescent="0.25">
      <c r="A27" s="2"/>
      <c r="B27" s="41"/>
      <c r="C27" s="42" t="s">
        <v>18</v>
      </c>
      <c r="D27" s="43" t="s">
        <v>19</v>
      </c>
      <c r="E27" s="43" t="s">
        <v>14</v>
      </c>
      <c r="F27" s="19" t="s">
        <v>13</v>
      </c>
      <c r="G27" s="44" t="s">
        <v>20</v>
      </c>
      <c r="H27" s="24" t="s">
        <v>18</v>
      </c>
      <c r="I27" s="25" t="s">
        <v>68</v>
      </c>
      <c r="J27" s="25" t="s">
        <v>69</v>
      </c>
      <c r="K27" s="26" t="s">
        <v>70</v>
      </c>
      <c r="M27" s="133" t="s">
        <v>71</v>
      </c>
      <c r="N27" s="134"/>
      <c r="O27" s="37">
        <f>(J12-J13)/J12</f>
        <v>1.1122345803842264E-2</v>
      </c>
      <c r="P27" s="2"/>
    </row>
    <row r="28" spans="1:16" ht="15" customHeight="1" x14ac:dyDescent="0.25">
      <c r="A28" s="2"/>
      <c r="B28" s="41"/>
      <c r="C28" s="45" t="s">
        <v>72</v>
      </c>
      <c r="D28" s="33">
        <v>91.4</v>
      </c>
      <c r="E28" s="33"/>
      <c r="F28" s="34"/>
      <c r="G28" s="46"/>
      <c r="H28" s="47" t="s">
        <v>104</v>
      </c>
      <c r="I28" s="33">
        <v>371</v>
      </c>
      <c r="J28" s="33">
        <v>333</v>
      </c>
      <c r="K28" s="34">
        <f>I28-J28</f>
        <v>38</v>
      </c>
      <c r="M28" s="142" t="s">
        <v>73</v>
      </c>
      <c r="N28" s="143"/>
      <c r="O28" s="70">
        <f>(J10-J13)/J10</f>
        <v>0.64044117647058818</v>
      </c>
      <c r="P28" s="2"/>
    </row>
    <row r="29" spans="1:16" ht="15.75" thickBot="1" x14ac:dyDescent="0.3">
      <c r="A29" s="2"/>
      <c r="B29" s="41"/>
      <c r="C29" s="45" t="s">
        <v>74</v>
      </c>
      <c r="D29" s="33">
        <v>72.349999999999994</v>
      </c>
      <c r="E29" s="33">
        <v>68.25</v>
      </c>
      <c r="F29" s="34">
        <v>94.34</v>
      </c>
      <c r="G29" s="48">
        <v>5.6</v>
      </c>
      <c r="H29" s="65" t="s">
        <v>2</v>
      </c>
      <c r="I29" s="35">
        <v>188</v>
      </c>
      <c r="J29" s="35">
        <v>160</v>
      </c>
      <c r="K29" s="36">
        <f>I29-J29</f>
        <v>28</v>
      </c>
      <c r="L29" s="49"/>
      <c r="M29" s="147" t="s">
        <v>75</v>
      </c>
      <c r="N29" s="148"/>
      <c r="O29" s="71">
        <f>(J9-J13)/J9</f>
        <v>0.77671232876712326</v>
      </c>
      <c r="P29" s="2"/>
    </row>
    <row r="30" spans="1:16" ht="15" customHeight="1" x14ac:dyDescent="0.25">
      <c r="A30" s="2"/>
      <c r="B30" s="41"/>
      <c r="C30" s="45" t="s">
        <v>76</v>
      </c>
      <c r="D30" s="33">
        <v>79.599999999999994</v>
      </c>
      <c r="E30" s="33">
        <v>65.2</v>
      </c>
      <c r="F30" s="34">
        <v>81.91</v>
      </c>
      <c r="P30" s="2"/>
    </row>
    <row r="31" spans="1:16" ht="15" customHeight="1" x14ac:dyDescent="0.25">
      <c r="A31" s="2"/>
      <c r="B31" s="41"/>
      <c r="C31" s="45" t="s">
        <v>77</v>
      </c>
      <c r="D31" s="33">
        <v>76.900000000000006</v>
      </c>
      <c r="E31" s="33">
        <v>53.8</v>
      </c>
      <c r="F31" s="34">
        <v>69.959999999999994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52.75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91.45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90"/>
      <c r="C40" s="139" t="s">
        <v>311</v>
      </c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1"/>
      <c r="P40" s="2"/>
    </row>
    <row r="41" spans="1:16" x14ac:dyDescent="0.25">
      <c r="A41" s="2"/>
      <c r="C41" s="139" t="s">
        <v>312</v>
      </c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1"/>
      <c r="P41" s="2"/>
    </row>
    <row r="42" spans="1:16" x14ac:dyDescent="0.25">
      <c r="A42" s="2"/>
      <c r="C42" s="139" t="s">
        <v>158</v>
      </c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1"/>
      <c r="P42" s="2"/>
    </row>
    <row r="43" spans="1:16" x14ac:dyDescent="0.25">
      <c r="A43" s="2"/>
      <c r="C43" s="139" t="s">
        <v>159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1"/>
      <c r="P43" s="2"/>
    </row>
    <row r="44" spans="1:16" x14ac:dyDescent="0.25">
      <c r="A44" s="2"/>
      <c r="C44" s="139" t="s">
        <v>313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1"/>
      <c r="P44" s="2"/>
    </row>
    <row r="45" spans="1:16" x14ac:dyDescent="0.25">
      <c r="A45" s="2"/>
      <c r="C45" s="139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1"/>
      <c r="P45" s="2"/>
    </row>
    <row r="46" spans="1:16" x14ac:dyDescent="0.25">
      <c r="A46" s="2"/>
      <c r="C46" s="139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1"/>
      <c r="P46" s="2"/>
    </row>
    <row r="47" spans="1:16" x14ac:dyDescent="0.25">
      <c r="A47" s="2"/>
      <c r="C47" s="139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1"/>
      <c r="P47" s="2"/>
    </row>
    <row r="48" spans="1:16" x14ac:dyDescent="0.25">
      <c r="A48" s="2"/>
      <c r="C48" s="139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1"/>
      <c r="P48" s="2"/>
    </row>
    <row r="49" spans="1:16" x14ac:dyDescent="0.25">
      <c r="A49" s="2"/>
      <c r="C49" s="139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1"/>
      <c r="P49" s="2"/>
    </row>
    <row r="50" spans="1:16" ht="15" customHeight="1" x14ac:dyDescent="0.25">
      <c r="A50" s="2"/>
      <c r="C50" s="139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1"/>
      <c r="P50" s="2"/>
    </row>
    <row r="51" spans="1:16" x14ac:dyDescent="0.25">
      <c r="A51" s="2"/>
      <c r="C51" s="139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1"/>
      <c r="P51" s="2"/>
    </row>
    <row r="52" spans="1:16" x14ac:dyDescent="0.25">
      <c r="A52" s="2"/>
      <c r="C52" s="139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1"/>
      <c r="P52" s="2"/>
    </row>
    <row r="53" spans="1:16" x14ac:dyDescent="0.25">
      <c r="A53" s="2"/>
      <c r="C53" s="144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110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9" t="s">
        <v>18</v>
      </c>
      <c r="D62" s="111" t="s">
        <v>19</v>
      </c>
      <c r="E62" s="111" t="s">
        <v>20</v>
      </c>
      <c r="F62" s="111" t="s">
        <v>21</v>
      </c>
      <c r="G62" s="111"/>
      <c r="H62" s="111"/>
      <c r="I62" s="111"/>
      <c r="J62" s="111"/>
      <c r="K62" s="113"/>
      <c r="M62" s="6" t="s">
        <v>22</v>
      </c>
      <c r="N62" s="114" t="s">
        <v>20</v>
      </c>
      <c r="O62" s="115"/>
      <c r="P62" s="2"/>
    </row>
    <row r="63" spans="1:16" x14ac:dyDescent="0.25">
      <c r="A63" s="2"/>
      <c r="C63" s="110"/>
      <c r="D63" s="112"/>
      <c r="E63" s="112"/>
      <c r="F63" s="7" t="s">
        <v>23</v>
      </c>
      <c r="G63" s="7" t="s">
        <v>24</v>
      </c>
      <c r="H63" s="7" t="s">
        <v>25</v>
      </c>
      <c r="I63" s="7" t="s">
        <v>26</v>
      </c>
      <c r="J63" s="112" t="s">
        <v>6</v>
      </c>
      <c r="K63" s="116"/>
      <c r="M63" s="8">
        <v>1</v>
      </c>
      <c r="N63" s="117"/>
      <c r="O63" s="118"/>
      <c r="P63" s="2"/>
    </row>
    <row r="64" spans="1:16" ht="15" customHeight="1" x14ac:dyDescent="0.25">
      <c r="A64" s="2"/>
      <c r="C64" s="9" t="s">
        <v>27</v>
      </c>
      <c r="D64" s="10"/>
      <c r="E64" s="10"/>
      <c r="F64" s="11">
        <v>1636</v>
      </c>
      <c r="G64" s="12"/>
      <c r="H64" s="12"/>
      <c r="I64" s="12"/>
      <c r="J64" s="119">
        <f>AVERAGE(F64:I64)</f>
        <v>1636</v>
      </c>
      <c r="K64" s="120"/>
      <c r="M64" s="8">
        <v>2</v>
      </c>
      <c r="N64" s="117">
        <v>8.9</v>
      </c>
      <c r="O64" s="118"/>
      <c r="P64" s="2"/>
    </row>
    <row r="65" spans="1:16" x14ac:dyDescent="0.25">
      <c r="A65" s="2"/>
      <c r="C65" s="9" t="s">
        <v>28</v>
      </c>
      <c r="D65" s="10"/>
      <c r="E65" s="10"/>
      <c r="F65" s="11">
        <v>627</v>
      </c>
      <c r="G65" s="12"/>
      <c r="H65" s="12"/>
      <c r="I65" s="12"/>
      <c r="J65" s="119">
        <f t="shared" ref="J65:J70" si="1">AVERAGE(F65:I65)</f>
        <v>627</v>
      </c>
      <c r="K65" s="120"/>
      <c r="M65" s="8">
        <v>3</v>
      </c>
      <c r="N65" s="117">
        <v>9.1</v>
      </c>
      <c r="O65" s="118"/>
      <c r="P65" s="2"/>
    </row>
    <row r="66" spans="1:16" ht="15" customHeight="1" x14ac:dyDescent="0.25">
      <c r="A66" s="2"/>
      <c r="C66" s="9" t="s">
        <v>29</v>
      </c>
      <c r="D66" s="11">
        <v>63.56</v>
      </c>
      <c r="E66" s="11">
        <v>8.1999999999999993</v>
      </c>
      <c r="F66" s="11">
        <v>1159</v>
      </c>
      <c r="G66" s="11">
        <v>1125</v>
      </c>
      <c r="H66" s="11">
        <v>1042</v>
      </c>
      <c r="I66" s="11">
        <v>1030</v>
      </c>
      <c r="J66" s="119">
        <f t="shared" si="1"/>
        <v>1089</v>
      </c>
      <c r="K66" s="120"/>
      <c r="M66" s="8">
        <v>4</v>
      </c>
      <c r="N66" s="117">
        <v>7.5</v>
      </c>
      <c r="O66" s="118"/>
      <c r="P66" s="2"/>
    </row>
    <row r="67" spans="1:16" ht="15" customHeight="1" x14ac:dyDescent="0.25">
      <c r="A67" s="2"/>
      <c r="C67" s="9" t="s">
        <v>31</v>
      </c>
      <c r="D67" s="11">
        <v>61.61</v>
      </c>
      <c r="E67" s="11">
        <v>9</v>
      </c>
      <c r="F67" s="11">
        <v>695</v>
      </c>
      <c r="G67" s="11">
        <v>717</v>
      </c>
      <c r="H67" s="11">
        <v>647</v>
      </c>
      <c r="I67" s="11">
        <v>572</v>
      </c>
      <c r="J67" s="119">
        <f t="shared" si="1"/>
        <v>657.75</v>
      </c>
      <c r="K67" s="120"/>
      <c r="M67" s="8">
        <v>5</v>
      </c>
      <c r="N67" s="117">
        <v>9.6</v>
      </c>
      <c r="O67" s="118"/>
      <c r="P67" s="2"/>
    </row>
    <row r="68" spans="1:16" ht="15.75" customHeight="1" thickBot="1" x14ac:dyDescent="0.3">
      <c r="A68" s="2"/>
      <c r="C68" s="9" t="s">
        <v>33</v>
      </c>
      <c r="D68" s="11"/>
      <c r="E68" s="11"/>
      <c r="F68" s="11">
        <v>496</v>
      </c>
      <c r="G68" s="63">
        <v>511</v>
      </c>
      <c r="H68" s="63">
        <v>458</v>
      </c>
      <c r="I68" s="63">
        <v>424</v>
      </c>
      <c r="J68" s="119">
        <f t="shared" si="1"/>
        <v>472.25</v>
      </c>
      <c r="K68" s="120"/>
      <c r="M68" s="13">
        <v>6</v>
      </c>
      <c r="N68" s="121">
        <v>8.6999999999999993</v>
      </c>
      <c r="O68" s="122"/>
      <c r="P68" s="2"/>
    </row>
    <row r="69" spans="1:16" ht="15.75" thickBot="1" x14ac:dyDescent="0.3">
      <c r="A69" s="2"/>
      <c r="C69" s="9" t="s">
        <v>35</v>
      </c>
      <c r="D69" s="11"/>
      <c r="E69" s="11"/>
      <c r="F69" s="11">
        <v>326</v>
      </c>
      <c r="G69" s="63">
        <v>360</v>
      </c>
      <c r="H69" s="63">
        <v>344</v>
      </c>
      <c r="I69" s="63">
        <v>358</v>
      </c>
      <c r="J69" s="119">
        <f t="shared" si="1"/>
        <v>347</v>
      </c>
      <c r="K69" s="120"/>
      <c r="N69" s="68" t="s">
        <v>36</v>
      </c>
      <c r="O69" s="69" t="s">
        <v>37</v>
      </c>
      <c r="P69" s="2"/>
    </row>
    <row r="70" spans="1:16" ht="15.75" thickBot="1" x14ac:dyDescent="0.3">
      <c r="A70" s="2"/>
      <c r="C70" s="14" t="s">
        <v>39</v>
      </c>
      <c r="D70" s="15">
        <v>61.36</v>
      </c>
      <c r="E70" s="15">
        <v>7.9</v>
      </c>
      <c r="F70" s="15">
        <v>320</v>
      </c>
      <c r="G70" s="15">
        <v>365</v>
      </c>
      <c r="H70" s="15">
        <v>350</v>
      </c>
      <c r="I70" s="15">
        <v>369</v>
      </c>
      <c r="J70" s="123">
        <f t="shared" si="1"/>
        <v>351</v>
      </c>
      <c r="K70" s="124"/>
      <c r="M70" s="67" t="s">
        <v>40</v>
      </c>
      <c r="N70" s="65">
        <v>3.02</v>
      </c>
      <c r="O70" s="66">
        <v>4.75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18</v>
      </c>
      <c r="D72" s="18" t="s">
        <v>19</v>
      </c>
      <c r="E72" s="18" t="s">
        <v>20</v>
      </c>
      <c r="F72" s="19" t="s">
        <v>41</v>
      </c>
      <c r="G72" s="20"/>
      <c r="H72" s="17" t="s">
        <v>18</v>
      </c>
      <c r="I72" s="111" t="s">
        <v>42</v>
      </c>
      <c r="J72" s="111"/>
      <c r="K72" s="113"/>
      <c r="M72" s="131" t="s">
        <v>43</v>
      </c>
      <c r="N72" s="132"/>
      <c r="O72" s="115"/>
      <c r="P72" s="2"/>
    </row>
    <row r="73" spans="1:16" ht="15" customHeight="1" x14ac:dyDescent="0.25">
      <c r="A73" s="2"/>
      <c r="C73" s="21" t="s">
        <v>44</v>
      </c>
      <c r="D73" s="11">
        <v>7.54</v>
      </c>
      <c r="E73" s="11">
        <v>10.199999999999999</v>
      </c>
      <c r="F73" s="22">
        <v>1029</v>
      </c>
      <c r="G73" s="16"/>
      <c r="H73" s="23" t="s">
        <v>1</v>
      </c>
      <c r="I73" s="135">
        <v>6.12</v>
      </c>
      <c r="J73" s="135"/>
      <c r="K73" s="136"/>
      <c r="M73" s="24" t="s">
        <v>20</v>
      </c>
      <c r="N73" s="25" t="s">
        <v>45</v>
      </c>
      <c r="O73" s="26" t="s">
        <v>46</v>
      </c>
      <c r="P73" s="2"/>
    </row>
    <row r="74" spans="1:16" ht="15.75" thickBot="1" x14ac:dyDescent="0.3">
      <c r="A74" s="2"/>
      <c r="C74" s="21" t="s">
        <v>47</v>
      </c>
      <c r="D74" s="11">
        <v>67.959999999999994</v>
      </c>
      <c r="E74" s="11"/>
      <c r="F74" s="22">
        <v>336</v>
      </c>
      <c r="G74" s="16"/>
      <c r="H74" s="27" t="s">
        <v>2</v>
      </c>
      <c r="I74" s="137">
        <v>5.76</v>
      </c>
      <c r="J74" s="137"/>
      <c r="K74" s="138"/>
      <c r="M74" s="65">
        <v>6.7</v>
      </c>
      <c r="N74" s="28">
        <v>105</v>
      </c>
      <c r="O74" s="66">
        <v>0.03</v>
      </c>
      <c r="P74" s="2"/>
    </row>
    <row r="75" spans="1:16" ht="15" customHeight="1" thickBot="1" x14ac:dyDescent="0.3">
      <c r="A75" s="2"/>
      <c r="C75" s="21" t="s">
        <v>48</v>
      </c>
      <c r="D75" s="11">
        <v>69.260000000000005</v>
      </c>
      <c r="E75" s="11"/>
      <c r="F75" s="22">
        <v>318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49</v>
      </c>
      <c r="D76" s="11"/>
      <c r="E76" s="11"/>
      <c r="F76" s="22"/>
      <c r="G76" s="16"/>
      <c r="H76" s="109" t="s">
        <v>50</v>
      </c>
      <c r="I76" s="111"/>
      <c r="J76" s="111"/>
      <c r="K76" s="113"/>
      <c r="M76" s="6" t="s">
        <v>51</v>
      </c>
      <c r="N76" s="29" t="s">
        <v>314</v>
      </c>
      <c r="O76" s="30" t="s">
        <v>315</v>
      </c>
      <c r="P76" s="2"/>
    </row>
    <row r="77" spans="1:16" x14ac:dyDescent="0.25">
      <c r="A77" s="2"/>
      <c r="C77" s="21" t="s">
        <v>53</v>
      </c>
      <c r="D77" s="11">
        <v>70.58</v>
      </c>
      <c r="E77" s="11"/>
      <c r="F77" s="22">
        <v>329</v>
      </c>
      <c r="G77" s="16"/>
      <c r="H77" s="31" t="s">
        <v>54</v>
      </c>
      <c r="I77" s="7" t="s">
        <v>55</v>
      </c>
      <c r="J77" s="7" t="s">
        <v>56</v>
      </c>
      <c r="K77" s="32" t="s">
        <v>57</v>
      </c>
      <c r="M77" s="8">
        <v>1</v>
      </c>
      <c r="N77" s="33">
        <v>5.6</v>
      </c>
      <c r="O77" s="34">
        <v>100</v>
      </c>
      <c r="P77" s="2"/>
    </row>
    <row r="78" spans="1:16" x14ac:dyDescent="0.25">
      <c r="A78" s="2"/>
      <c r="C78" s="21" t="s">
        <v>58</v>
      </c>
      <c r="D78" s="11">
        <v>75.45</v>
      </c>
      <c r="E78" s="11"/>
      <c r="F78" s="22">
        <v>1583</v>
      </c>
      <c r="G78" s="16"/>
      <c r="H78" s="125"/>
      <c r="I78" s="127"/>
      <c r="J78" s="127"/>
      <c r="K78" s="129" t="e">
        <f>((I78-J78)/I78)</f>
        <v>#DIV/0!</v>
      </c>
      <c r="M78" s="13">
        <v>2</v>
      </c>
      <c r="N78" s="35">
        <v>5.7</v>
      </c>
      <c r="O78" s="36">
        <v>100</v>
      </c>
      <c r="P78" s="2"/>
    </row>
    <row r="79" spans="1:16" x14ac:dyDescent="0.25">
      <c r="A79" s="2"/>
      <c r="C79" s="21" t="s">
        <v>59</v>
      </c>
      <c r="D79" s="11">
        <v>74.540000000000006</v>
      </c>
      <c r="E79" s="11">
        <v>7.1</v>
      </c>
      <c r="F79" s="22">
        <v>486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60</v>
      </c>
      <c r="D80" s="11"/>
      <c r="E80" s="11"/>
      <c r="F80" s="22">
        <v>529</v>
      </c>
      <c r="G80" s="16"/>
      <c r="H80" s="125"/>
      <c r="I80" s="127"/>
      <c r="J80" s="127"/>
      <c r="K80" s="129" t="e">
        <f>((I80-J80)/I80)</f>
        <v>#DIV/0!</v>
      </c>
      <c r="M80" s="131" t="s">
        <v>61</v>
      </c>
      <c r="N80" s="132"/>
      <c r="O80" s="115"/>
      <c r="P80" s="2"/>
    </row>
    <row r="81" spans="1:16" x14ac:dyDescent="0.25">
      <c r="A81" s="2"/>
      <c r="C81" s="21" t="s">
        <v>62</v>
      </c>
      <c r="D81" s="11">
        <v>76.58</v>
      </c>
      <c r="E81" s="11">
        <v>6.4</v>
      </c>
      <c r="F81" s="22">
        <v>1018</v>
      </c>
      <c r="G81" s="16"/>
      <c r="H81" s="126"/>
      <c r="I81" s="128"/>
      <c r="J81" s="128"/>
      <c r="K81" s="130"/>
      <c r="M81" s="133" t="s">
        <v>63</v>
      </c>
      <c r="N81" s="134"/>
      <c r="O81" s="37">
        <f>(J66-J67)/J66</f>
        <v>0.39600550964187325</v>
      </c>
      <c r="P81" s="2"/>
    </row>
    <row r="82" spans="1:16" ht="15.75" thickBot="1" x14ac:dyDescent="0.3">
      <c r="A82" s="2"/>
      <c r="C82" s="38" t="s">
        <v>64</v>
      </c>
      <c r="D82" s="15"/>
      <c r="E82" s="15"/>
      <c r="F82" s="39">
        <v>1093</v>
      </c>
      <c r="G82" s="16"/>
      <c r="M82" s="133" t="s">
        <v>65</v>
      </c>
      <c r="N82" s="134"/>
      <c r="O82" s="37">
        <f>(J67-J68)/J67</f>
        <v>0.28202204484986698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31" t="s">
        <v>66</v>
      </c>
      <c r="I83" s="132"/>
      <c r="J83" s="132"/>
      <c r="K83" s="115"/>
      <c r="M83" s="133" t="s">
        <v>67</v>
      </c>
      <c r="N83" s="134"/>
      <c r="O83" s="37">
        <f>(J68-J69)/J68</f>
        <v>0.2652196929592377</v>
      </c>
      <c r="P83" s="2"/>
    </row>
    <row r="84" spans="1:16" ht="15.75" customHeight="1" x14ac:dyDescent="0.25">
      <c r="A84" s="2"/>
      <c r="B84" s="41"/>
      <c r="C84" s="42" t="s">
        <v>18</v>
      </c>
      <c r="D84" s="43" t="s">
        <v>19</v>
      </c>
      <c r="E84" s="43" t="s">
        <v>14</v>
      </c>
      <c r="F84" s="19" t="s">
        <v>13</v>
      </c>
      <c r="G84" s="44" t="s">
        <v>20</v>
      </c>
      <c r="H84" s="24" t="s">
        <v>18</v>
      </c>
      <c r="I84" s="25" t="s">
        <v>68</v>
      </c>
      <c r="J84" s="25" t="s">
        <v>69</v>
      </c>
      <c r="K84" s="26" t="s">
        <v>70</v>
      </c>
      <c r="M84" s="133" t="s">
        <v>71</v>
      </c>
      <c r="N84" s="134"/>
      <c r="O84" s="37">
        <f>(J69-J70)/J69</f>
        <v>-1.1527377521613832E-2</v>
      </c>
      <c r="P84" s="2"/>
    </row>
    <row r="85" spans="1:16" x14ac:dyDescent="0.25">
      <c r="A85" s="2"/>
      <c r="B85" s="41"/>
      <c r="C85" s="45" t="s">
        <v>72</v>
      </c>
      <c r="D85" s="33">
        <v>91.5</v>
      </c>
      <c r="E85" s="33"/>
      <c r="F85" s="34"/>
      <c r="G85" s="46"/>
      <c r="H85" s="47" t="s">
        <v>1</v>
      </c>
      <c r="I85" s="33">
        <v>392</v>
      </c>
      <c r="J85" s="33">
        <v>323</v>
      </c>
      <c r="K85" s="34">
        <f>I85-J85</f>
        <v>69</v>
      </c>
      <c r="M85" s="142" t="s">
        <v>73</v>
      </c>
      <c r="N85" s="143"/>
      <c r="O85" s="70">
        <f>(J67-J70)/J67</f>
        <v>0.46636259977194983</v>
      </c>
      <c r="P85" s="2"/>
    </row>
    <row r="86" spans="1:16" ht="15.75" thickBot="1" x14ac:dyDescent="0.3">
      <c r="A86" s="2"/>
      <c r="B86" s="41"/>
      <c r="C86" s="45" t="s">
        <v>74</v>
      </c>
      <c r="D86" s="33">
        <v>72.5</v>
      </c>
      <c r="E86" s="33">
        <v>68.45</v>
      </c>
      <c r="F86" s="34">
        <v>94.42</v>
      </c>
      <c r="G86" s="48">
        <v>5.5</v>
      </c>
      <c r="H86" s="65" t="s">
        <v>2</v>
      </c>
      <c r="I86" s="35">
        <v>280</v>
      </c>
      <c r="J86" s="35">
        <v>258</v>
      </c>
      <c r="K86" s="34">
        <f>I86-J86</f>
        <v>22</v>
      </c>
      <c r="L86" s="49"/>
      <c r="M86" s="147" t="s">
        <v>75</v>
      </c>
      <c r="N86" s="148"/>
      <c r="O86" s="71">
        <f>(J66-J70)/J66</f>
        <v>0.6776859504132231</v>
      </c>
      <c r="P86" s="2"/>
    </row>
    <row r="87" spans="1:16" ht="15" customHeight="1" x14ac:dyDescent="0.25">
      <c r="A87" s="2"/>
      <c r="B87" s="41"/>
      <c r="C87" s="45" t="s">
        <v>76</v>
      </c>
      <c r="D87" s="33">
        <v>78.55</v>
      </c>
      <c r="E87" s="33">
        <v>64.91</v>
      </c>
      <c r="F87" s="34">
        <v>82.63</v>
      </c>
      <c r="P87" s="2"/>
    </row>
    <row r="88" spans="1:16" ht="15" customHeight="1" x14ac:dyDescent="0.25">
      <c r="A88" s="2"/>
      <c r="B88" s="41"/>
      <c r="C88" s="45" t="s">
        <v>77</v>
      </c>
      <c r="D88" s="33">
        <v>77.25</v>
      </c>
      <c r="E88" s="33">
        <v>54.8</v>
      </c>
      <c r="F88" s="34">
        <v>70.94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53.75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91.2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J91" s="64" t="s">
        <v>16</v>
      </c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90"/>
      <c r="C97" s="139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1"/>
      <c r="P97" s="2"/>
    </row>
    <row r="98" spans="1:18" ht="15" customHeight="1" x14ac:dyDescent="0.25">
      <c r="A98" s="2"/>
      <c r="C98" s="139" t="s">
        <v>316</v>
      </c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1"/>
      <c r="P98" s="2"/>
    </row>
    <row r="99" spans="1:18" ht="15" customHeight="1" x14ac:dyDescent="0.25">
      <c r="A99" s="2"/>
      <c r="C99" s="139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1"/>
      <c r="P99" s="2"/>
    </row>
    <row r="100" spans="1:18" ht="15.75" customHeight="1" x14ac:dyDescent="0.25">
      <c r="A100" s="2"/>
      <c r="C100" s="139" t="s">
        <v>317</v>
      </c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1"/>
      <c r="P100" s="2"/>
      <c r="R100" s="64" t="s">
        <v>16</v>
      </c>
    </row>
    <row r="101" spans="1:18" ht="15" customHeight="1" x14ac:dyDescent="0.25">
      <c r="A101" s="2"/>
      <c r="C101" s="139" t="s">
        <v>318</v>
      </c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1"/>
      <c r="P101" s="2"/>
    </row>
    <row r="102" spans="1:18" ht="15" customHeight="1" x14ac:dyDescent="0.25">
      <c r="A102" s="2"/>
      <c r="C102" s="139" t="s">
        <v>282</v>
      </c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1"/>
      <c r="P102" s="2"/>
    </row>
    <row r="103" spans="1:18" x14ac:dyDescent="0.25">
      <c r="A103" s="2"/>
      <c r="C103" s="139" t="s">
        <v>319</v>
      </c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1"/>
      <c r="P103" s="2"/>
    </row>
    <row r="104" spans="1:18" x14ac:dyDescent="0.25">
      <c r="A104" s="2"/>
      <c r="C104" s="139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1"/>
      <c r="P104" s="2"/>
    </row>
    <row r="105" spans="1:18" x14ac:dyDescent="0.25">
      <c r="A105" s="2"/>
      <c r="C105" s="139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1"/>
      <c r="P105" s="2"/>
    </row>
    <row r="106" spans="1:18" x14ac:dyDescent="0.25">
      <c r="A106" s="2"/>
      <c r="C106" s="139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1"/>
      <c r="P106" s="2"/>
    </row>
    <row r="107" spans="1:18" x14ac:dyDescent="0.25">
      <c r="A107" s="2"/>
      <c r="C107" s="139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1"/>
      <c r="P107" s="2"/>
    </row>
    <row r="108" spans="1:18" x14ac:dyDescent="0.25">
      <c r="A108" s="2"/>
      <c r="C108" s="139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1"/>
      <c r="P108" s="2"/>
    </row>
    <row r="109" spans="1:18" x14ac:dyDescent="0.25">
      <c r="A109" s="2"/>
      <c r="C109" s="139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1"/>
      <c r="P109" s="2"/>
    </row>
    <row r="110" spans="1:18" x14ac:dyDescent="0.25">
      <c r="A110" s="2"/>
      <c r="C110" s="144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16</v>
      </c>
      <c r="C115" s="4" t="s">
        <v>96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9" t="s">
        <v>18</v>
      </c>
      <c r="D117" s="111" t="s">
        <v>19</v>
      </c>
      <c r="E117" s="111" t="s">
        <v>20</v>
      </c>
      <c r="F117" s="111" t="s">
        <v>21</v>
      </c>
      <c r="G117" s="111"/>
      <c r="H117" s="111"/>
      <c r="I117" s="111"/>
      <c r="J117" s="111"/>
      <c r="K117" s="113"/>
      <c r="M117" s="6" t="s">
        <v>22</v>
      </c>
      <c r="N117" s="114" t="s">
        <v>20</v>
      </c>
      <c r="O117" s="115"/>
      <c r="P117" s="2"/>
    </row>
    <row r="118" spans="1:16" x14ac:dyDescent="0.25">
      <c r="A118" s="2"/>
      <c r="C118" s="110"/>
      <c r="D118" s="112"/>
      <c r="E118" s="112"/>
      <c r="F118" s="7" t="s">
        <v>23</v>
      </c>
      <c r="G118" s="7" t="s">
        <v>24</v>
      </c>
      <c r="H118" s="7" t="s">
        <v>25</v>
      </c>
      <c r="I118" s="7" t="s">
        <v>26</v>
      </c>
      <c r="J118" s="112" t="s">
        <v>6</v>
      </c>
      <c r="K118" s="116"/>
      <c r="M118" s="8">
        <v>1</v>
      </c>
      <c r="N118" s="117"/>
      <c r="O118" s="118"/>
      <c r="P118" s="2"/>
    </row>
    <row r="119" spans="1:16" x14ac:dyDescent="0.25">
      <c r="A119" s="2"/>
      <c r="C119" s="9" t="s">
        <v>27</v>
      </c>
      <c r="D119" s="10"/>
      <c r="E119" s="10"/>
      <c r="F119" s="11">
        <v>1577</v>
      </c>
      <c r="G119" s="12"/>
      <c r="H119" s="12"/>
      <c r="I119" s="12"/>
      <c r="J119" s="119">
        <f>AVERAGE(F119:I119)</f>
        <v>1577</v>
      </c>
      <c r="K119" s="120"/>
      <c r="M119" s="8">
        <v>2</v>
      </c>
      <c r="N119" s="117">
        <v>8.6999999999999993</v>
      </c>
      <c r="O119" s="118"/>
      <c r="P119" s="2"/>
    </row>
    <row r="120" spans="1:16" x14ac:dyDescent="0.25">
      <c r="A120" s="2"/>
      <c r="C120" s="9" t="s">
        <v>28</v>
      </c>
      <c r="D120" s="10"/>
      <c r="E120" s="10"/>
      <c r="F120" s="11">
        <v>589</v>
      </c>
      <c r="G120" s="12"/>
      <c r="H120" s="12"/>
      <c r="I120" s="12"/>
      <c r="J120" s="119">
        <f t="shared" ref="J120:J125" si="2">AVERAGE(F120:I120)</f>
        <v>589</v>
      </c>
      <c r="K120" s="120"/>
      <c r="M120" s="8">
        <v>3</v>
      </c>
      <c r="N120" s="117">
        <v>9.1</v>
      </c>
      <c r="O120" s="118"/>
      <c r="P120" s="2"/>
    </row>
    <row r="121" spans="1:16" x14ac:dyDescent="0.25">
      <c r="A121" s="2"/>
      <c r="C121" s="9" t="s">
        <v>29</v>
      </c>
      <c r="D121" s="11">
        <v>65.66</v>
      </c>
      <c r="E121" s="11">
        <v>8.4</v>
      </c>
      <c r="F121" s="11">
        <v>991</v>
      </c>
      <c r="G121" s="11">
        <v>1019</v>
      </c>
      <c r="H121" s="11">
        <v>1024</v>
      </c>
      <c r="I121" s="11">
        <v>1133</v>
      </c>
      <c r="J121" s="119">
        <f t="shared" si="2"/>
        <v>1041.75</v>
      </c>
      <c r="K121" s="120"/>
      <c r="M121" s="8">
        <v>4</v>
      </c>
      <c r="N121" s="117">
        <v>7.7</v>
      </c>
      <c r="O121" s="118"/>
      <c r="P121" s="2"/>
    </row>
    <row r="122" spans="1:16" x14ac:dyDescent="0.25">
      <c r="A122" s="2"/>
      <c r="C122" s="9" t="s">
        <v>31</v>
      </c>
      <c r="D122" s="11">
        <v>61.71</v>
      </c>
      <c r="E122" s="11">
        <v>8.8000000000000007</v>
      </c>
      <c r="F122" s="11">
        <v>584</v>
      </c>
      <c r="G122" s="11">
        <v>591</v>
      </c>
      <c r="H122" s="11">
        <v>544</v>
      </c>
      <c r="I122" s="11">
        <v>491</v>
      </c>
      <c r="J122" s="119">
        <f t="shared" si="2"/>
        <v>552.5</v>
      </c>
      <c r="K122" s="120"/>
      <c r="M122" s="8">
        <v>5</v>
      </c>
      <c r="N122" s="117">
        <v>9.5</v>
      </c>
      <c r="O122" s="118"/>
      <c r="P122" s="2"/>
    </row>
    <row r="123" spans="1:16" x14ac:dyDescent="0.25">
      <c r="A123" s="2"/>
      <c r="C123" s="9" t="s">
        <v>33</v>
      </c>
      <c r="D123" s="11"/>
      <c r="E123" s="11"/>
      <c r="F123" s="11">
        <v>409</v>
      </c>
      <c r="G123" s="63">
        <v>414</v>
      </c>
      <c r="H123" s="63">
        <v>390</v>
      </c>
      <c r="I123" s="63">
        <v>377</v>
      </c>
      <c r="J123" s="119">
        <f t="shared" si="2"/>
        <v>397.5</v>
      </c>
      <c r="K123" s="120"/>
      <c r="M123" s="13">
        <v>6</v>
      </c>
      <c r="N123" s="121">
        <v>9.1</v>
      </c>
      <c r="O123" s="122"/>
      <c r="P123" s="2"/>
    </row>
    <row r="124" spans="1:16" ht="15.75" thickBot="1" x14ac:dyDescent="0.3">
      <c r="A124" s="2"/>
      <c r="C124" s="9" t="s">
        <v>35</v>
      </c>
      <c r="D124" s="11"/>
      <c r="E124" s="11"/>
      <c r="F124" s="11">
        <v>350</v>
      </c>
      <c r="G124" s="63">
        <v>328</v>
      </c>
      <c r="H124" s="63">
        <v>287</v>
      </c>
      <c r="I124" s="63">
        <v>222</v>
      </c>
      <c r="J124" s="119">
        <f t="shared" si="2"/>
        <v>296.75</v>
      </c>
      <c r="K124" s="120"/>
      <c r="N124" s="68" t="s">
        <v>36</v>
      </c>
      <c r="O124" s="69" t="s">
        <v>37</v>
      </c>
      <c r="P124" s="2"/>
    </row>
    <row r="125" spans="1:16" ht="15.75" thickBot="1" x14ac:dyDescent="0.3">
      <c r="A125" s="2"/>
      <c r="C125" s="14" t="s">
        <v>39</v>
      </c>
      <c r="D125" s="15">
        <v>61.24</v>
      </c>
      <c r="E125" s="15">
        <v>8.3000000000000007</v>
      </c>
      <c r="F125" s="15">
        <v>361</v>
      </c>
      <c r="G125" s="15">
        <v>319</v>
      </c>
      <c r="H125" s="15">
        <v>280</v>
      </c>
      <c r="I125" s="15">
        <v>230</v>
      </c>
      <c r="J125" s="123">
        <f t="shared" si="2"/>
        <v>297.5</v>
      </c>
      <c r="K125" s="124"/>
      <c r="M125" s="67" t="s">
        <v>40</v>
      </c>
      <c r="N125" s="65">
        <v>3.09</v>
      </c>
      <c r="O125" s="66">
        <v>5.05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18</v>
      </c>
      <c r="D127" s="18" t="s">
        <v>19</v>
      </c>
      <c r="E127" s="18" t="s">
        <v>20</v>
      </c>
      <c r="F127" s="19" t="s">
        <v>41</v>
      </c>
      <c r="G127" s="20"/>
      <c r="H127" s="17" t="s">
        <v>18</v>
      </c>
      <c r="I127" s="111" t="s">
        <v>42</v>
      </c>
      <c r="J127" s="111"/>
      <c r="K127" s="113"/>
      <c r="M127" s="131" t="s">
        <v>43</v>
      </c>
      <c r="N127" s="132"/>
      <c r="O127" s="115"/>
      <c r="P127" s="2"/>
    </row>
    <row r="128" spans="1:16" x14ac:dyDescent="0.25">
      <c r="A128" s="2"/>
      <c r="C128" s="21" t="s">
        <v>44</v>
      </c>
      <c r="D128" s="11">
        <v>19.91</v>
      </c>
      <c r="E128" s="11">
        <v>10.199999999999999</v>
      </c>
      <c r="F128" s="22">
        <v>1233</v>
      </c>
      <c r="G128" s="16"/>
      <c r="H128" s="23" t="s">
        <v>1</v>
      </c>
      <c r="I128" s="135">
        <v>6.84</v>
      </c>
      <c r="J128" s="135"/>
      <c r="K128" s="136"/>
      <c r="M128" s="24" t="s">
        <v>20</v>
      </c>
      <c r="N128" s="25" t="s">
        <v>45</v>
      </c>
      <c r="O128" s="26" t="s">
        <v>46</v>
      </c>
      <c r="P128" s="2"/>
    </row>
    <row r="129" spans="1:16" ht="15.75" thickBot="1" x14ac:dyDescent="0.3">
      <c r="A129" s="2"/>
      <c r="C129" s="21" t="s">
        <v>47</v>
      </c>
      <c r="D129" s="11">
        <v>64.989999999999995</v>
      </c>
      <c r="E129" s="11"/>
      <c r="F129" s="22">
        <v>333</v>
      </c>
      <c r="G129" s="16"/>
      <c r="H129" s="27" t="s">
        <v>2</v>
      </c>
      <c r="I129" s="137">
        <v>6.28</v>
      </c>
      <c r="J129" s="137"/>
      <c r="K129" s="138"/>
      <c r="M129" s="65">
        <v>7</v>
      </c>
      <c r="N129" s="28">
        <v>123</v>
      </c>
      <c r="O129" s="66">
        <v>0.04</v>
      </c>
      <c r="P129" s="2"/>
    </row>
    <row r="130" spans="1:16" ht="15" customHeight="1" thickBot="1" x14ac:dyDescent="0.3">
      <c r="A130" s="2"/>
      <c r="C130" s="21" t="s">
        <v>48</v>
      </c>
      <c r="D130" s="11">
        <v>67.06</v>
      </c>
      <c r="E130" s="11"/>
      <c r="F130" s="22">
        <v>354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49</v>
      </c>
      <c r="D131" s="11"/>
      <c r="E131" s="11"/>
      <c r="F131" s="22"/>
      <c r="G131" s="16"/>
      <c r="H131" s="109" t="s">
        <v>50</v>
      </c>
      <c r="I131" s="111"/>
      <c r="J131" s="111"/>
      <c r="K131" s="113"/>
      <c r="M131" s="6" t="s">
        <v>51</v>
      </c>
      <c r="N131" s="29" t="s">
        <v>20</v>
      </c>
      <c r="O131" s="30" t="s">
        <v>52</v>
      </c>
      <c r="P131" s="2"/>
    </row>
    <row r="132" spans="1:16" x14ac:dyDescent="0.25">
      <c r="A132" s="2"/>
      <c r="C132" s="21" t="s">
        <v>53</v>
      </c>
      <c r="D132" s="11">
        <v>68.97</v>
      </c>
      <c r="E132" s="11"/>
      <c r="F132" s="22">
        <v>347</v>
      </c>
      <c r="G132" s="16"/>
      <c r="H132" s="31" t="s">
        <v>54</v>
      </c>
      <c r="I132" s="7" t="s">
        <v>55</v>
      </c>
      <c r="J132" s="7" t="s">
        <v>56</v>
      </c>
      <c r="K132" s="32" t="s">
        <v>57</v>
      </c>
      <c r="M132" s="8">
        <v>1</v>
      </c>
      <c r="N132" s="33">
        <v>5.4</v>
      </c>
      <c r="O132" s="34">
        <v>100</v>
      </c>
      <c r="P132" s="2"/>
    </row>
    <row r="133" spans="1:16" x14ac:dyDescent="0.25">
      <c r="A133" s="2"/>
      <c r="C133" s="21" t="s">
        <v>58</v>
      </c>
      <c r="D133" s="11">
        <v>75.02</v>
      </c>
      <c r="E133" s="11"/>
      <c r="F133" s="22">
        <v>1766</v>
      </c>
      <c r="G133" s="16"/>
      <c r="H133" s="125">
        <v>10</v>
      </c>
      <c r="I133" s="127">
        <v>469</v>
      </c>
      <c r="J133" s="127">
        <v>206</v>
      </c>
      <c r="K133" s="129">
        <f>((I133-J133)/I133)</f>
        <v>0.56076759061833692</v>
      </c>
      <c r="M133" s="13">
        <v>2</v>
      </c>
      <c r="N133" s="35">
        <v>5.5</v>
      </c>
      <c r="O133" s="36">
        <v>100</v>
      </c>
      <c r="P133" s="2"/>
    </row>
    <row r="134" spans="1:16" ht="15.75" thickBot="1" x14ac:dyDescent="0.3">
      <c r="A134" s="2"/>
      <c r="C134" s="21" t="s">
        <v>59</v>
      </c>
      <c r="D134" s="11">
        <v>74.44</v>
      </c>
      <c r="E134" s="11">
        <v>7</v>
      </c>
      <c r="F134" s="22">
        <v>555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60</v>
      </c>
      <c r="D135" s="11"/>
      <c r="E135" s="11"/>
      <c r="F135" s="22">
        <v>546</v>
      </c>
      <c r="G135" s="16"/>
      <c r="H135" s="125"/>
      <c r="I135" s="127"/>
      <c r="J135" s="127"/>
      <c r="K135" s="129" t="e">
        <f>((I135-J135)/I135)</f>
        <v>#DIV/0!</v>
      </c>
      <c r="M135" s="131" t="s">
        <v>61</v>
      </c>
      <c r="N135" s="132"/>
      <c r="O135" s="115"/>
      <c r="P135" s="2"/>
    </row>
    <row r="136" spans="1:16" ht="15.75" thickBot="1" x14ac:dyDescent="0.3">
      <c r="A136" s="2"/>
      <c r="C136" s="21" t="s">
        <v>62</v>
      </c>
      <c r="D136" s="11">
        <v>76.88</v>
      </c>
      <c r="E136" s="11">
        <v>6.5</v>
      </c>
      <c r="F136" s="22">
        <v>1109</v>
      </c>
      <c r="G136" s="16"/>
      <c r="H136" s="126"/>
      <c r="I136" s="128"/>
      <c r="J136" s="128"/>
      <c r="K136" s="130"/>
      <c r="M136" s="133" t="s">
        <v>63</v>
      </c>
      <c r="N136" s="134"/>
      <c r="O136" s="37">
        <f>(J121-J122)/J121</f>
        <v>0.46964242860571154</v>
      </c>
      <c r="P136" s="2"/>
    </row>
    <row r="137" spans="1:16" ht="15.75" thickBot="1" x14ac:dyDescent="0.3">
      <c r="A137" s="2"/>
      <c r="C137" s="38" t="s">
        <v>64</v>
      </c>
      <c r="D137" s="15"/>
      <c r="E137" s="15"/>
      <c r="F137" s="39">
        <v>1096</v>
      </c>
      <c r="G137" s="16"/>
      <c r="M137" s="133" t="s">
        <v>65</v>
      </c>
      <c r="N137" s="134"/>
      <c r="O137" s="37">
        <f>(J122-J123)/J122</f>
        <v>0.28054298642533937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31" t="s">
        <v>66</v>
      </c>
      <c r="I138" s="132"/>
      <c r="J138" s="132"/>
      <c r="K138" s="115"/>
      <c r="M138" s="133" t="s">
        <v>67</v>
      </c>
      <c r="N138" s="134"/>
      <c r="O138" s="37">
        <f>(J123-J124)/J123</f>
        <v>0.25345911949685535</v>
      </c>
      <c r="P138" s="2"/>
    </row>
    <row r="139" spans="1:16" ht="15.75" customHeight="1" x14ac:dyDescent="0.25">
      <c r="A139" s="2"/>
      <c r="B139" s="41"/>
      <c r="C139" s="42" t="s">
        <v>18</v>
      </c>
      <c r="D139" s="43" t="s">
        <v>19</v>
      </c>
      <c r="E139" s="43" t="s">
        <v>14</v>
      </c>
      <c r="F139" s="19" t="s">
        <v>13</v>
      </c>
      <c r="G139" s="44" t="s">
        <v>20</v>
      </c>
      <c r="H139" s="24" t="s">
        <v>18</v>
      </c>
      <c r="I139" s="25" t="s">
        <v>68</v>
      </c>
      <c r="J139" s="25" t="s">
        <v>69</v>
      </c>
      <c r="K139" s="26" t="s">
        <v>70</v>
      </c>
      <c r="M139" s="133" t="s">
        <v>71</v>
      </c>
      <c r="N139" s="134"/>
      <c r="O139" s="37">
        <f>(J124-J125)/J124</f>
        <v>-2.527379949452401E-3</v>
      </c>
      <c r="P139" s="2"/>
    </row>
    <row r="140" spans="1:16" x14ac:dyDescent="0.25">
      <c r="A140" s="2"/>
      <c r="B140" s="41"/>
      <c r="C140" s="45" t="s">
        <v>72</v>
      </c>
      <c r="D140" s="33">
        <v>91.01</v>
      </c>
      <c r="E140" s="33"/>
      <c r="F140" s="34"/>
      <c r="G140" s="46"/>
      <c r="H140" s="47" t="s">
        <v>1</v>
      </c>
      <c r="I140" s="33">
        <v>779</v>
      </c>
      <c r="J140" s="33">
        <v>690</v>
      </c>
      <c r="K140" s="34">
        <f>I140-J140</f>
        <v>89</v>
      </c>
      <c r="M140" s="142" t="s">
        <v>73</v>
      </c>
      <c r="N140" s="143"/>
      <c r="O140" s="70">
        <f>(J122-J125)/J122</f>
        <v>0.46153846153846156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72.95</v>
      </c>
      <c r="E141" s="33">
        <v>68.599999999999994</v>
      </c>
      <c r="F141" s="34">
        <v>94.04</v>
      </c>
      <c r="G141" s="48">
        <v>6.7</v>
      </c>
      <c r="H141" s="65" t="s">
        <v>2</v>
      </c>
      <c r="I141" s="35">
        <v>392</v>
      </c>
      <c r="J141" s="35">
        <v>370</v>
      </c>
      <c r="K141" s="34">
        <f>I141-J141</f>
        <v>22</v>
      </c>
      <c r="L141" s="49"/>
      <c r="M141" s="147" t="s">
        <v>75</v>
      </c>
      <c r="N141" s="148"/>
      <c r="O141" s="71">
        <f>(J121-J125)/J121</f>
        <v>0.71442284617230623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78.75</v>
      </c>
      <c r="E142" s="33">
        <v>64.83</v>
      </c>
      <c r="F142" s="34">
        <v>82.33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74.95</v>
      </c>
      <c r="E143" s="33">
        <v>51.79</v>
      </c>
      <c r="F143" s="34">
        <v>69.11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54.49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90.96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90"/>
      <c r="C152" s="139" t="s">
        <v>320</v>
      </c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1"/>
      <c r="P152" s="2"/>
    </row>
    <row r="153" spans="1:16" ht="15" customHeight="1" x14ac:dyDescent="0.25">
      <c r="A153" s="2"/>
      <c r="C153" s="139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1"/>
      <c r="P153" s="2"/>
    </row>
    <row r="154" spans="1:16" ht="15" customHeight="1" x14ac:dyDescent="0.25">
      <c r="A154" s="2"/>
      <c r="C154" s="139" t="s">
        <v>231</v>
      </c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1"/>
      <c r="P154" s="2"/>
    </row>
    <row r="155" spans="1:16" ht="15" customHeight="1" x14ac:dyDescent="0.25">
      <c r="A155" s="2"/>
      <c r="C155" s="139" t="s">
        <v>321</v>
      </c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1"/>
      <c r="P155" s="2"/>
    </row>
    <row r="156" spans="1:16" ht="15" customHeight="1" x14ac:dyDescent="0.25">
      <c r="A156" s="2"/>
      <c r="C156" s="139" t="s">
        <v>322</v>
      </c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1"/>
      <c r="P156" s="2"/>
    </row>
    <row r="157" spans="1:16" ht="15" customHeight="1" x14ac:dyDescent="0.25">
      <c r="A157" s="2"/>
      <c r="C157" s="139" t="s">
        <v>323</v>
      </c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1"/>
      <c r="P157" s="2"/>
    </row>
    <row r="158" spans="1:16" ht="15" customHeight="1" x14ac:dyDescent="0.25">
      <c r="A158" s="2"/>
      <c r="C158" s="139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1"/>
      <c r="P158" s="2"/>
    </row>
    <row r="159" spans="1:16" x14ac:dyDescent="0.25">
      <c r="A159" s="2"/>
      <c r="C159" s="139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1"/>
      <c r="P159" s="2"/>
    </row>
    <row r="160" spans="1:16" x14ac:dyDescent="0.25">
      <c r="A160" s="2"/>
      <c r="C160" s="139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1"/>
      <c r="P160" s="2"/>
    </row>
    <row r="161" spans="1:16" x14ac:dyDescent="0.25">
      <c r="A161" s="2"/>
      <c r="C161" s="139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1"/>
      <c r="P161" s="2"/>
    </row>
    <row r="162" spans="1:16" x14ac:dyDescent="0.25">
      <c r="A162" s="2"/>
      <c r="C162" s="139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1"/>
      <c r="P162" s="2"/>
    </row>
    <row r="163" spans="1:16" x14ac:dyDescent="0.25">
      <c r="A163" s="2"/>
      <c r="C163" s="139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1"/>
      <c r="P163" s="2"/>
    </row>
    <row r="164" spans="1:16" x14ac:dyDescent="0.25">
      <c r="A164" s="2"/>
      <c r="C164" s="139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1"/>
      <c r="P164" s="2"/>
    </row>
    <row r="165" spans="1:16" x14ac:dyDescent="0.25">
      <c r="A165" s="2"/>
      <c r="C165" s="144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19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E15C2-9C86-4F72-B8FA-AB3A935FECCF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123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9" t="s">
        <v>18</v>
      </c>
      <c r="D5" s="111" t="s">
        <v>19</v>
      </c>
      <c r="E5" s="111" t="s">
        <v>20</v>
      </c>
      <c r="F5" s="111" t="s">
        <v>21</v>
      </c>
      <c r="G5" s="111"/>
      <c r="H5" s="111"/>
      <c r="I5" s="111"/>
      <c r="J5" s="111"/>
      <c r="K5" s="113"/>
      <c r="M5" s="6" t="s">
        <v>22</v>
      </c>
      <c r="N5" s="114" t="s">
        <v>20</v>
      </c>
      <c r="O5" s="115"/>
      <c r="P5" s="2"/>
    </row>
    <row r="6" spans="1:19" x14ac:dyDescent="0.25">
      <c r="A6" s="2"/>
      <c r="C6" s="110"/>
      <c r="D6" s="112"/>
      <c r="E6" s="112"/>
      <c r="F6" s="7" t="s">
        <v>23</v>
      </c>
      <c r="G6" s="7" t="s">
        <v>24</v>
      </c>
      <c r="H6" s="7" t="s">
        <v>25</v>
      </c>
      <c r="I6" s="7" t="s">
        <v>26</v>
      </c>
      <c r="J6" s="112" t="s">
        <v>6</v>
      </c>
      <c r="K6" s="116"/>
      <c r="M6" s="8">
        <v>1</v>
      </c>
      <c r="N6" s="117"/>
      <c r="O6" s="118"/>
      <c r="P6" s="2"/>
      <c r="R6" s="56" t="s">
        <v>0</v>
      </c>
      <c r="S6" s="56">
        <f>AVERAGE(J9,J66,J121)</f>
        <v>1115.5</v>
      </c>
    </row>
    <row r="7" spans="1:19" x14ac:dyDescent="0.25">
      <c r="A7" s="2"/>
      <c r="C7" s="9" t="s">
        <v>27</v>
      </c>
      <c r="D7" s="10"/>
      <c r="E7" s="10"/>
      <c r="F7" s="11">
        <v>1646</v>
      </c>
      <c r="G7" s="12"/>
      <c r="H7" s="12"/>
      <c r="I7" s="12"/>
      <c r="J7" s="119">
        <f>AVERAGE(F7:I7)</f>
        <v>1646</v>
      </c>
      <c r="K7" s="120"/>
      <c r="M7" s="8">
        <v>2</v>
      </c>
      <c r="N7" s="117">
        <v>8.8000000000000007</v>
      </c>
      <c r="O7" s="118"/>
      <c r="P7" s="2"/>
      <c r="R7" s="56" t="s">
        <v>1</v>
      </c>
      <c r="S7" s="72">
        <f>AVERAGE(J10,J67,J122)</f>
        <v>458.25</v>
      </c>
    </row>
    <row r="8" spans="1:19" x14ac:dyDescent="0.25">
      <c r="A8" s="2"/>
      <c r="C8" s="9" t="s">
        <v>28</v>
      </c>
      <c r="D8" s="10"/>
      <c r="E8" s="10"/>
      <c r="F8" s="11">
        <v>658</v>
      </c>
      <c r="G8" s="12"/>
      <c r="H8" s="12"/>
      <c r="I8" s="12"/>
      <c r="J8" s="119">
        <f t="shared" ref="J8:J13" si="0">AVERAGE(F8:I8)</f>
        <v>658</v>
      </c>
      <c r="K8" s="120"/>
      <c r="M8" s="8">
        <v>3</v>
      </c>
      <c r="N8" s="117">
        <v>9.1</v>
      </c>
      <c r="O8" s="118"/>
      <c r="P8" s="2"/>
      <c r="R8" s="56" t="s">
        <v>2</v>
      </c>
      <c r="S8" s="73">
        <f>AVERAGE(J13,J70,J125)</f>
        <v>227.41666666666666</v>
      </c>
    </row>
    <row r="9" spans="1:19" x14ac:dyDescent="0.25">
      <c r="A9" s="2"/>
      <c r="C9" s="9" t="s">
        <v>29</v>
      </c>
      <c r="D9" s="11">
        <v>62.82</v>
      </c>
      <c r="E9" s="11">
        <v>7</v>
      </c>
      <c r="F9" s="11">
        <v>1238</v>
      </c>
      <c r="G9" s="11">
        <v>1353</v>
      </c>
      <c r="H9" s="11">
        <v>1253</v>
      </c>
      <c r="I9" s="11">
        <v>1288</v>
      </c>
      <c r="J9" s="119">
        <f t="shared" si="0"/>
        <v>1283</v>
      </c>
      <c r="K9" s="120"/>
      <c r="M9" s="8">
        <v>4</v>
      </c>
      <c r="N9" s="117">
        <v>7.8</v>
      </c>
      <c r="O9" s="118"/>
      <c r="P9" s="2"/>
      <c r="R9" s="74" t="s">
        <v>552</v>
      </c>
      <c r="S9" s="76">
        <f>S6-S7</f>
        <v>657.25</v>
      </c>
    </row>
    <row r="10" spans="1:19" x14ac:dyDescent="0.25">
      <c r="A10" s="2"/>
      <c r="C10" s="9" t="s">
        <v>31</v>
      </c>
      <c r="D10" s="11">
        <v>61.37</v>
      </c>
      <c r="E10" s="11">
        <v>9.1</v>
      </c>
      <c r="F10" s="11">
        <v>462</v>
      </c>
      <c r="G10" s="11">
        <v>519</v>
      </c>
      <c r="H10" s="11">
        <v>478</v>
      </c>
      <c r="I10" s="11">
        <v>495</v>
      </c>
      <c r="J10" s="119">
        <f t="shared" si="0"/>
        <v>488.5</v>
      </c>
      <c r="K10" s="120"/>
      <c r="M10" s="8">
        <v>5</v>
      </c>
      <c r="N10" s="117">
        <v>9.4</v>
      </c>
      <c r="O10" s="118"/>
      <c r="P10" s="2"/>
      <c r="R10" s="74" t="s">
        <v>32</v>
      </c>
      <c r="S10" s="76">
        <f>S7-S8</f>
        <v>230.83333333333334</v>
      </c>
    </row>
    <row r="11" spans="1:19" x14ac:dyDescent="0.25">
      <c r="A11" s="2"/>
      <c r="C11" s="9" t="s">
        <v>33</v>
      </c>
      <c r="D11" s="11"/>
      <c r="E11" s="11"/>
      <c r="F11" s="11">
        <v>306</v>
      </c>
      <c r="G11" s="63">
        <v>320</v>
      </c>
      <c r="H11" s="63">
        <v>318</v>
      </c>
      <c r="I11" s="63">
        <v>330</v>
      </c>
      <c r="J11" s="119">
        <f t="shared" si="0"/>
        <v>318.5</v>
      </c>
      <c r="K11" s="120"/>
      <c r="M11" s="13">
        <v>6</v>
      </c>
      <c r="N11" s="121">
        <v>9.1999999999999993</v>
      </c>
      <c r="O11" s="122"/>
      <c r="P11" s="2"/>
      <c r="R11" s="74" t="s">
        <v>30</v>
      </c>
      <c r="S11" s="75">
        <f>S6-S8</f>
        <v>888.08333333333337</v>
      </c>
    </row>
    <row r="12" spans="1:19" ht="15.75" thickBot="1" x14ac:dyDescent="0.3">
      <c r="A12" s="2"/>
      <c r="C12" s="9" t="s">
        <v>35</v>
      </c>
      <c r="D12" s="11"/>
      <c r="E12" s="11"/>
      <c r="F12" s="11">
        <v>227</v>
      </c>
      <c r="G12" s="63">
        <v>238</v>
      </c>
      <c r="H12" s="63">
        <v>236</v>
      </c>
      <c r="I12" s="63">
        <v>239</v>
      </c>
      <c r="J12" s="119">
        <f t="shared" si="0"/>
        <v>235</v>
      </c>
      <c r="K12" s="120"/>
      <c r="N12" s="68" t="s">
        <v>36</v>
      </c>
      <c r="O12" s="69" t="s">
        <v>37</v>
      </c>
      <c r="P12" s="2"/>
      <c r="R12" s="77" t="s">
        <v>553</v>
      </c>
      <c r="S12" s="94">
        <f>S9/S6</f>
        <v>0.58919766920663375</v>
      </c>
    </row>
    <row r="13" spans="1:19" ht="15.75" thickBot="1" x14ac:dyDescent="0.3">
      <c r="A13" s="2"/>
      <c r="C13" s="14" t="s">
        <v>39</v>
      </c>
      <c r="D13" s="15">
        <v>61.08</v>
      </c>
      <c r="E13" s="15">
        <v>8.6999999999999993</v>
      </c>
      <c r="F13" s="15">
        <v>224</v>
      </c>
      <c r="G13" s="15">
        <v>234</v>
      </c>
      <c r="H13" s="15">
        <v>234</v>
      </c>
      <c r="I13" s="15">
        <v>237</v>
      </c>
      <c r="J13" s="123">
        <f t="shared" si="0"/>
        <v>232.25</v>
      </c>
      <c r="K13" s="124"/>
      <c r="M13" s="67" t="s">
        <v>40</v>
      </c>
      <c r="N13" s="65">
        <v>3.71</v>
      </c>
      <c r="O13" s="66">
        <v>4.3499999999999996</v>
      </c>
      <c r="P13" s="2"/>
      <c r="R13" s="77" t="s">
        <v>38</v>
      </c>
      <c r="S13" s="78">
        <f>S10/S7</f>
        <v>0.50372795053646124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34</v>
      </c>
      <c r="S14" s="94">
        <f>S11/S6</f>
        <v>0.79613028537277752</v>
      </c>
    </row>
    <row r="15" spans="1:19" ht="15" customHeight="1" x14ac:dyDescent="0.25">
      <c r="A15" s="2"/>
      <c r="C15" s="17" t="s">
        <v>18</v>
      </c>
      <c r="D15" s="18" t="s">
        <v>19</v>
      </c>
      <c r="E15" s="18" t="s">
        <v>20</v>
      </c>
      <c r="F15" s="19" t="s">
        <v>41</v>
      </c>
      <c r="G15" s="20"/>
      <c r="H15" s="17" t="s">
        <v>18</v>
      </c>
      <c r="I15" s="111" t="s">
        <v>42</v>
      </c>
      <c r="J15" s="111"/>
      <c r="K15" s="113"/>
      <c r="M15" s="131" t="s">
        <v>43</v>
      </c>
      <c r="N15" s="132"/>
      <c r="O15" s="115"/>
      <c r="P15" s="2"/>
    </row>
    <row r="16" spans="1:19" x14ac:dyDescent="0.25">
      <c r="A16" s="2"/>
      <c r="C16" s="21" t="s">
        <v>44</v>
      </c>
      <c r="D16" s="11">
        <v>19.59</v>
      </c>
      <c r="E16" s="11">
        <v>10</v>
      </c>
      <c r="F16" s="22">
        <v>1135</v>
      </c>
      <c r="G16" s="16"/>
      <c r="H16" s="23" t="s">
        <v>1</v>
      </c>
      <c r="I16" s="135">
        <v>5.15</v>
      </c>
      <c r="J16" s="135"/>
      <c r="K16" s="136"/>
      <c r="M16" s="24" t="s">
        <v>20</v>
      </c>
      <c r="N16" s="25" t="s">
        <v>45</v>
      </c>
      <c r="O16" s="26" t="s">
        <v>46</v>
      </c>
      <c r="P16" s="2"/>
    </row>
    <row r="17" spans="1:16" ht="15.75" thickBot="1" x14ac:dyDescent="0.3">
      <c r="A17" s="2"/>
      <c r="C17" s="21" t="s">
        <v>47</v>
      </c>
      <c r="D17" s="11">
        <v>69.349999999999994</v>
      </c>
      <c r="E17" s="11"/>
      <c r="F17" s="22">
        <v>235</v>
      </c>
      <c r="G17" s="16"/>
      <c r="H17" s="27" t="s">
        <v>2</v>
      </c>
      <c r="I17" s="137">
        <v>4.8600000000000003</v>
      </c>
      <c r="J17" s="137"/>
      <c r="K17" s="138"/>
      <c r="M17" s="65">
        <v>6.8</v>
      </c>
      <c r="N17" s="28">
        <v>76</v>
      </c>
      <c r="O17" s="66">
        <v>0.04</v>
      </c>
      <c r="P17" s="2"/>
    </row>
    <row r="18" spans="1:16" ht="15.75" thickBot="1" x14ac:dyDescent="0.3">
      <c r="A18" s="2"/>
      <c r="C18" s="21" t="s">
        <v>48</v>
      </c>
      <c r="D18" s="11">
        <v>69.48</v>
      </c>
      <c r="E18" s="11"/>
      <c r="F18" s="22">
        <v>232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49</v>
      </c>
      <c r="D19" s="11"/>
      <c r="E19" s="11"/>
      <c r="F19" s="22"/>
      <c r="G19" s="16"/>
      <c r="H19" s="109" t="s">
        <v>50</v>
      </c>
      <c r="I19" s="111"/>
      <c r="J19" s="111"/>
      <c r="K19" s="113"/>
      <c r="M19" s="6" t="s">
        <v>51</v>
      </c>
      <c r="N19" s="29" t="s">
        <v>20</v>
      </c>
      <c r="O19" s="30" t="s">
        <v>52</v>
      </c>
      <c r="P19" s="2"/>
    </row>
    <row r="20" spans="1:16" x14ac:dyDescent="0.25">
      <c r="A20" s="2"/>
      <c r="C20" s="21" t="s">
        <v>53</v>
      </c>
      <c r="D20" s="11">
        <v>69.709999999999994</v>
      </c>
      <c r="E20" s="11"/>
      <c r="F20" s="22">
        <v>229</v>
      </c>
      <c r="G20" s="16"/>
      <c r="H20" s="31" t="s">
        <v>54</v>
      </c>
      <c r="I20" s="7" t="s">
        <v>55</v>
      </c>
      <c r="J20" s="7" t="s">
        <v>56</v>
      </c>
      <c r="K20" s="32" t="s">
        <v>57</v>
      </c>
      <c r="M20" s="8">
        <v>1</v>
      </c>
      <c r="N20" s="33">
        <v>5.8</v>
      </c>
      <c r="O20" s="34">
        <v>100</v>
      </c>
      <c r="P20" s="2"/>
    </row>
    <row r="21" spans="1:16" x14ac:dyDescent="0.25">
      <c r="A21" s="2"/>
      <c r="C21" s="21" t="s">
        <v>58</v>
      </c>
      <c r="D21" s="11">
        <v>79.03</v>
      </c>
      <c r="E21" s="11"/>
      <c r="F21" s="22">
        <v>1208</v>
      </c>
      <c r="G21" s="16"/>
      <c r="H21" s="125">
        <v>11</v>
      </c>
      <c r="I21" s="127">
        <v>414</v>
      </c>
      <c r="J21" s="127">
        <v>207</v>
      </c>
      <c r="K21" s="129">
        <f>((I21-J21)/I21)</f>
        <v>0.5</v>
      </c>
      <c r="M21" s="13">
        <v>2</v>
      </c>
      <c r="N21" s="35">
        <v>5.7</v>
      </c>
      <c r="O21" s="36">
        <v>100</v>
      </c>
      <c r="P21" s="2"/>
    </row>
    <row r="22" spans="1:16" ht="15.75" customHeight="1" thickBot="1" x14ac:dyDescent="0.3">
      <c r="A22" s="2"/>
      <c r="C22" s="21" t="s">
        <v>59</v>
      </c>
      <c r="D22" s="11">
        <v>74.66</v>
      </c>
      <c r="E22" s="11">
        <v>7.4</v>
      </c>
      <c r="F22" s="22">
        <v>498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60</v>
      </c>
      <c r="D23" s="11"/>
      <c r="E23" s="11"/>
      <c r="F23" s="22">
        <v>478</v>
      </c>
      <c r="G23" s="16"/>
      <c r="H23" s="125">
        <v>12</v>
      </c>
      <c r="I23" s="127">
        <v>594</v>
      </c>
      <c r="J23" s="127">
        <v>546</v>
      </c>
      <c r="K23" s="129">
        <f>((I23-J23)/I23)</f>
        <v>8.0808080808080815E-2</v>
      </c>
      <c r="M23" s="131" t="s">
        <v>61</v>
      </c>
      <c r="N23" s="132"/>
      <c r="O23" s="115"/>
      <c r="P23" s="2"/>
    </row>
    <row r="24" spans="1:16" ht="15.75" thickBot="1" x14ac:dyDescent="0.3">
      <c r="A24" s="2"/>
      <c r="C24" s="21" t="s">
        <v>62</v>
      </c>
      <c r="D24" s="11">
        <v>75.91</v>
      </c>
      <c r="E24" s="11">
        <v>7.1</v>
      </c>
      <c r="F24" s="22">
        <v>988</v>
      </c>
      <c r="G24" s="16"/>
      <c r="H24" s="126"/>
      <c r="I24" s="128"/>
      <c r="J24" s="128"/>
      <c r="K24" s="130"/>
      <c r="M24" s="133" t="s">
        <v>63</v>
      </c>
      <c r="N24" s="134"/>
      <c r="O24" s="37">
        <f>(J9-J10)/J9</f>
        <v>0.61925175370226038</v>
      </c>
      <c r="P24" s="2"/>
    </row>
    <row r="25" spans="1:16" ht="15.75" thickBot="1" x14ac:dyDescent="0.3">
      <c r="A25" s="2"/>
      <c r="C25" s="38" t="s">
        <v>64</v>
      </c>
      <c r="D25" s="15"/>
      <c r="E25" s="15"/>
      <c r="F25" s="39">
        <v>968</v>
      </c>
      <c r="G25" s="16"/>
      <c r="M25" s="133" t="s">
        <v>65</v>
      </c>
      <c r="N25" s="134"/>
      <c r="O25" s="37">
        <f>(J10-J11)/J10</f>
        <v>0.34800409416581374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31" t="s">
        <v>66</v>
      </c>
      <c r="I26" s="132"/>
      <c r="J26" s="132"/>
      <c r="K26" s="115"/>
      <c r="M26" s="133" t="s">
        <v>67</v>
      </c>
      <c r="N26" s="134"/>
      <c r="O26" s="37">
        <f>(J11-J12)/J11</f>
        <v>0.26216640502354788</v>
      </c>
      <c r="P26" s="2"/>
    </row>
    <row r="27" spans="1:16" ht="15.75" customHeight="1" x14ac:dyDescent="0.25">
      <c r="A27" s="2"/>
      <c r="B27" s="41"/>
      <c r="C27" s="42" t="s">
        <v>18</v>
      </c>
      <c r="D27" s="43" t="s">
        <v>19</v>
      </c>
      <c r="E27" s="43" t="s">
        <v>14</v>
      </c>
      <c r="F27" s="19" t="s">
        <v>13</v>
      </c>
      <c r="G27" s="44" t="s">
        <v>20</v>
      </c>
      <c r="H27" s="24" t="s">
        <v>18</v>
      </c>
      <c r="I27" s="25" t="s">
        <v>68</v>
      </c>
      <c r="J27" s="25" t="s">
        <v>69</v>
      </c>
      <c r="K27" s="26" t="s">
        <v>70</v>
      </c>
      <c r="M27" s="133" t="s">
        <v>71</v>
      </c>
      <c r="N27" s="134"/>
      <c r="O27" s="37">
        <f>(J12-J13)/J12</f>
        <v>1.1702127659574468E-2</v>
      </c>
      <c r="P27" s="2"/>
    </row>
    <row r="28" spans="1:16" ht="15" customHeight="1" x14ac:dyDescent="0.25">
      <c r="A28" s="2"/>
      <c r="B28" s="41"/>
      <c r="C28" s="45" t="s">
        <v>72</v>
      </c>
      <c r="D28" s="33">
        <v>91.44</v>
      </c>
      <c r="E28" s="33"/>
      <c r="F28" s="34"/>
      <c r="G28" s="46"/>
      <c r="H28" s="47" t="s">
        <v>104</v>
      </c>
      <c r="I28" s="33">
        <v>475</v>
      </c>
      <c r="J28" s="33">
        <v>417</v>
      </c>
      <c r="K28" s="34">
        <f>I28-J28</f>
        <v>58</v>
      </c>
      <c r="M28" s="142" t="s">
        <v>73</v>
      </c>
      <c r="N28" s="143"/>
      <c r="O28" s="70">
        <f>(J10-J13)/J10</f>
        <v>0.52456499488229269</v>
      </c>
      <c r="P28" s="2"/>
    </row>
    <row r="29" spans="1:16" ht="15.75" thickBot="1" x14ac:dyDescent="0.3">
      <c r="A29" s="2"/>
      <c r="B29" s="41"/>
      <c r="C29" s="45" t="s">
        <v>74</v>
      </c>
      <c r="D29" s="33">
        <v>72.650000000000006</v>
      </c>
      <c r="E29" s="33">
        <v>68.47</v>
      </c>
      <c r="F29" s="34">
        <v>94.25</v>
      </c>
      <c r="G29" s="48">
        <v>5.3</v>
      </c>
      <c r="H29" s="65" t="s">
        <v>2</v>
      </c>
      <c r="I29" s="35">
        <v>236</v>
      </c>
      <c r="J29" s="35">
        <v>198</v>
      </c>
      <c r="K29" s="36">
        <f>I29-J29</f>
        <v>38</v>
      </c>
      <c r="L29" s="49"/>
      <c r="M29" s="147" t="s">
        <v>75</v>
      </c>
      <c r="N29" s="148"/>
      <c r="O29" s="71">
        <f>(J9-J13)/J9</f>
        <v>0.81897895557287603</v>
      </c>
      <c r="P29" s="2"/>
    </row>
    <row r="30" spans="1:16" ht="15" customHeight="1" x14ac:dyDescent="0.25">
      <c r="A30" s="2"/>
      <c r="B30" s="41"/>
      <c r="C30" s="45" t="s">
        <v>76</v>
      </c>
      <c r="D30" s="33">
        <v>79.45</v>
      </c>
      <c r="E30" s="33">
        <v>65.81</v>
      </c>
      <c r="F30" s="34">
        <v>82.83</v>
      </c>
      <c r="P30" s="2"/>
    </row>
    <row r="31" spans="1:16" ht="15" customHeight="1" x14ac:dyDescent="0.25">
      <c r="A31" s="2"/>
      <c r="B31" s="41"/>
      <c r="C31" s="45" t="s">
        <v>77</v>
      </c>
      <c r="D31" s="33">
        <v>75.3</v>
      </c>
      <c r="E31" s="33">
        <v>55.51</v>
      </c>
      <c r="F31" s="34">
        <v>73.709999999999994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54.88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91.62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90"/>
      <c r="C40" s="139" t="s">
        <v>324</v>
      </c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1"/>
      <c r="P40" s="2"/>
    </row>
    <row r="41" spans="1:16" x14ac:dyDescent="0.25">
      <c r="A41" s="2"/>
      <c r="C41" s="139" t="s">
        <v>325</v>
      </c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1"/>
      <c r="P41" s="2"/>
    </row>
    <row r="42" spans="1:16" x14ac:dyDescent="0.25">
      <c r="A42" s="2"/>
      <c r="C42" s="139" t="s">
        <v>326</v>
      </c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1"/>
      <c r="P42" s="2"/>
    </row>
    <row r="43" spans="1:16" x14ac:dyDescent="0.25">
      <c r="A43" s="2"/>
      <c r="C43" s="139" t="s">
        <v>327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1"/>
      <c r="P43" s="2"/>
    </row>
    <row r="44" spans="1:16" x14ac:dyDescent="0.25">
      <c r="A44" s="2"/>
      <c r="C44" s="139" t="s">
        <v>328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1"/>
      <c r="P44" s="2"/>
    </row>
    <row r="45" spans="1:16" x14ac:dyDescent="0.25">
      <c r="A45" s="2"/>
      <c r="C45" s="139" t="s">
        <v>329</v>
      </c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1"/>
      <c r="P45" s="2"/>
    </row>
    <row r="46" spans="1:16" x14ac:dyDescent="0.25">
      <c r="A46" s="2"/>
      <c r="C46" s="139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1"/>
      <c r="P46" s="2"/>
    </row>
    <row r="47" spans="1:16" x14ac:dyDescent="0.25">
      <c r="A47" s="2"/>
      <c r="C47" s="139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1"/>
      <c r="P47" s="2"/>
    </row>
    <row r="48" spans="1:16" x14ac:dyDescent="0.25">
      <c r="A48" s="2"/>
      <c r="C48" s="139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1"/>
      <c r="P48" s="2"/>
    </row>
    <row r="49" spans="1:16" x14ac:dyDescent="0.25">
      <c r="A49" s="2"/>
      <c r="C49" s="139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1"/>
      <c r="P49" s="2"/>
    </row>
    <row r="50" spans="1:16" ht="15" customHeight="1" x14ac:dyDescent="0.25">
      <c r="A50" s="2"/>
      <c r="C50" s="139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1"/>
      <c r="P50" s="2"/>
    </row>
    <row r="51" spans="1:16" x14ac:dyDescent="0.25">
      <c r="A51" s="2"/>
      <c r="C51" s="139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1"/>
      <c r="P51" s="2"/>
    </row>
    <row r="52" spans="1:16" x14ac:dyDescent="0.25">
      <c r="A52" s="2"/>
      <c r="C52" s="139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1"/>
      <c r="P52" s="2"/>
    </row>
    <row r="53" spans="1:16" x14ac:dyDescent="0.25">
      <c r="A53" s="2"/>
      <c r="C53" s="144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110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9" t="s">
        <v>18</v>
      </c>
      <c r="D62" s="111" t="s">
        <v>19</v>
      </c>
      <c r="E62" s="111" t="s">
        <v>20</v>
      </c>
      <c r="F62" s="111" t="s">
        <v>21</v>
      </c>
      <c r="G62" s="111"/>
      <c r="H62" s="111"/>
      <c r="I62" s="111"/>
      <c r="J62" s="111"/>
      <c r="K62" s="113"/>
      <c r="M62" s="6" t="s">
        <v>22</v>
      </c>
      <c r="N62" s="114" t="s">
        <v>20</v>
      </c>
      <c r="O62" s="115"/>
      <c r="P62" s="2"/>
    </row>
    <row r="63" spans="1:16" x14ac:dyDescent="0.25">
      <c r="A63" s="2"/>
      <c r="C63" s="110"/>
      <c r="D63" s="112"/>
      <c r="E63" s="112"/>
      <c r="F63" s="7" t="s">
        <v>23</v>
      </c>
      <c r="G63" s="7" t="s">
        <v>24</v>
      </c>
      <c r="H63" s="7" t="s">
        <v>25</v>
      </c>
      <c r="I63" s="7" t="s">
        <v>26</v>
      </c>
      <c r="J63" s="112" t="s">
        <v>6</v>
      </c>
      <c r="K63" s="116"/>
      <c r="M63" s="8">
        <v>1</v>
      </c>
      <c r="N63" s="117"/>
      <c r="O63" s="118"/>
      <c r="P63" s="2"/>
    </row>
    <row r="64" spans="1:16" ht="15" customHeight="1" x14ac:dyDescent="0.25">
      <c r="A64" s="2"/>
      <c r="C64" s="9" t="s">
        <v>27</v>
      </c>
      <c r="D64" s="10"/>
      <c r="E64" s="10"/>
      <c r="F64" s="11">
        <v>1459</v>
      </c>
      <c r="G64" s="12"/>
      <c r="H64" s="12"/>
      <c r="I64" s="12"/>
      <c r="J64" s="119">
        <f>AVERAGE(F64:I64)</f>
        <v>1459</v>
      </c>
      <c r="K64" s="120"/>
      <c r="M64" s="8">
        <v>2</v>
      </c>
      <c r="N64" s="117">
        <v>9.5</v>
      </c>
      <c r="O64" s="118"/>
      <c r="P64" s="2"/>
    </row>
    <row r="65" spans="1:16" x14ac:dyDescent="0.25">
      <c r="A65" s="2"/>
      <c r="C65" s="9" t="s">
        <v>28</v>
      </c>
      <c r="D65" s="10"/>
      <c r="E65" s="10"/>
      <c r="F65" s="11">
        <v>585</v>
      </c>
      <c r="G65" s="12"/>
      <c r="H65" s="12"/>
      <c r="I65" s="12"/>
      <c r="J65" s="119">
        <f t="shared" ref="J65:J70" si="1">AVERAGE(F65:I65)</f>
        <v>585</v>
      </c>
      <c r="K65" s="120"/>
      <c r="M65" s="8">
        <v>3</v>
      </c>
      <c r="N65" s="117">
        <v>9.4</v>
      </c>
      <c r="O65" s="118"/>
      <c r="P65" s="2"/>
    </row>
    <row r="66" spans="1:16" ht="15" customHeight="1" x14ac:dyDescent="0.25">
      <c r="A66" s="2"/>
      <c r="C66" s="9" t="s">
        <v>29</v>
      </c>
      <c r="D66" s="11">
        <v>63.99</v>
      </c>
      <c r="E66" s="11">
        <v>8.1</v>
      </c>
      <c r="F66" s="11">
        <v>1172</v>
      </c>
      <c r="G66" s="11">
        <v>1042</v>
      </c>
      <c r="H66" s="11">
        <v>979</v>
      </c>
      <c r="I66" s="11">
        <v>964</v>
      </c>
      <c r="J66" s="119">
        <f t="shared" si="1"/>
        <v>1039.25</v>
      </c>
      <c r="K66" s="120"/>
      <c r="M66" s="8">
        <v>4</v>
      </c>
      <c r="N66" s="117">
        <v>8.1</v>
      </c>
      <c r="O66" s="118"/>
      <c r="P66" s="2"/>
    </row>
    <row r="67" spans="1:16" ht="15" customHeight="1" x14ac:dyDescent="0.25">
      <c r="A67" s="2"/>
      <c r="C67" s="9" t="s">
        <v>31</v>
      </c>
      <c r="D67" s="11">
        <v>60.15</v>
      </c>
      <c r="E67" s="11">
        <v>8.6999999999999993</v>
      </c>
      <c r="F67" s="11">
        <v>486</v>
      </c>
      <c r="G67" s="11">
        <v>475</v>
      </c>
      <c r="H67" s="11">
        <v>465</v>
      </c>
      <c r="I67" s="11">
        <v>431</v>
      </c>
      <c r="J67" s="119">
        <f t="shared" si="1"/>
        <v>464.25</v>
      </c>
      <c r="K67" s="120"/>
      <c r="M67" s="8">
        <v>5</v>
      </c>
      <c r="N67" s="117">
        <v>9.6</v>
      </c>
      <c r="O67" s="118"/>
      <c r="P67" s="2"/>
    </row>
    <row r="68" spans="1:16" ht="15.75" customHeight="1" thickBot="1" x14ac:dyDescent="0.3">
      <c r="A68" s="2"/>
      <c r="C68" s="9" t="s">
        <v>33</v>
      </c>
      <c r="D68" s="11"/>
      <c r="E68" s="11"/>
      <c r="F68" s="11">
        <v>336</v>
      </c>
      <c r="G68" s="63">
        <v>327</v>
      </c>
      <c r="H68" s="63">
        <v>326</v>
      </c>
      <c r="I68" s="63">
        <v>301</v>
      </c>
      <c r="J68" s="119">
        <f t="shared" si="1"/>
        <v>322.5</v>
      </c>
      <c r="K68" s="120"/>
      <c r="M68" s="13">
        <v>6</v>
      </c>
      <c r="N68" s="121">
        <v>9.3000000000000007</v>
      </c>
      <c r="O68" s="122"/>
      <c r="P68" s="2"/>
    </row>
    <row r="69" spans="1:16" ht="15.75" thickBot="1" x14ac:dyDescent="0.3">
      <c r="A69" s="2"/>
      <c r="C69" s="9" t="s">
        <v>35</v>
      </c>
      <c r="D69" s="11"/>
      <c r="E69" s="11"/>
      <c r="F69" s="11">
        <v>237</v>
      </c>
      <c r="G69" s="63">
        <v>254</v>
      </c>
      <c r="H69" s="63">
        <v>240</v>
      </c>
      <c r="I69" s="63">
        <v>215</v>
      </c>
      <c r="J69" s="119">
        <f t="shared" si="1"/>
        <v>236.5</v>
      </c>
      <c r="K69" s="120"/>
      <c r="N69" s="68" t="s">
        <v>36</v>
      </c>
      <c r="O69" s="69" t="s">
        <v>37</v>
      </c>
      <c r="P69" s="2"/>
    </row>
    <row r="70" spans="1:16" ht="15.75" thickBot="1" x14ac:dyDescent="0.3">
      <c r="A70" s="2"/>
      <c r="C70" s="14" t="s">
        <v>39</v>
      </c>
      <c r="D70" s="15">
        <v>61.53</v>
      </c>
      <c r="E70" s="15">
        <v>8.4</v>
      </c>
      <c r="F70" s="15">
        <v>241</v>
      </c>
      <c r="G70" s="15">
        <v>258</v>
      </c>
      <c r="H70" s="15">
        <v>243</v>
      </c>
      <c r="I70" s="15">
        <v>219</v>
      </c>
      <c r="J70" s="123">
        <f t="shared" si="1"/>
        <v>240.25</v>
      </c>
      <c r="K70" s="124"/>
      <c r="M70" s="67" t="s">
        <v>40</v>
      </c>
      <c r="N70" s="65">
        <v>3.26</v>
      </c>
      <c r="O70" s="66">
        <v>5.14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18</v>
      </c>
      <c r="D72" s="18" t="s">
        <v>19</v>
      </c>
      <c r="E72" s="18" t="s">
        <v>20</v>
      </c>
      <c r="F72" s="19" t="s">
        <v>41</v>
      </c>
      <c r="G72" s="20"/>
      <c r="H72" s="17" t="s">
        <v>18</v>
      </c>
      <c r="I72" s="111" t="s">
        <v>42</v>
      </c>
      <c r="J72" s="111"/>
      <c r="K72" s="113"/>
      <c r="M72" s="131" t="s">
        <v>43</v>
      </c>
      <c r="N72" s="132"/>
      <c r="O72" s="115"/>
      <c r="P72" s="2"/>
    </row>
    <row r="73" spans="1:16" ht="15" customHeight="1" x14ac:dyDescent="0.25">
      <c r="A73" s="2"/>
      <c r="C73" s="21" t="s">
        <v>44</v>
      </c>
      <c r="D73" s="11">
        <v>12.58</v>
      </c>
      <c r="E73" s="11">
        <v>10.199999999999999</v>
      </c>
      <c r="F73" s="22">
        <v>1022</v>
      </c>
      <c r="G73" s="16"/>
      <c r="H73" s="23" t="s">
        <v>1</v>
      </c>
      <c r="I73" s="135">
        <v>5.12</v>
      </c>
      <c r="J73" s="135"/>
      <c r="K73" s="136"/>
      <c r="M73" s="24" t="s">
        <v>20</v>
      </c>
      <c r="N73" s="25" t="s">
        <v>45</v>
      </c>
      <c r="O73" s="26" t="s">
        <v>46</v>
      </c>
      <c r="P73" s="2"/>
    </row>
    <row r="74" spans="1:16" ht="15.75" thickBot="1" x14ac:dyDescent="0.3">
      <c r="A74" s="2"/>
      <c r="C74" s="21" t="s">
        <v>47</v>
      </c>
      <c r="D74" s="11">
        <v>64.55</v>
      </c>
      <c r="E74" s="11"/>
      <c r="F74" s="22">
        <v>231</v>
      </c>
      <c r="G74" s="16"/>
      <c r="H74" s="27" t="s">
        <v>2</v>
      </c>
      <c r="I74" s="137">
        <v>4.84</v>
      </c>
      <c r="J74" s="137"/>
      <c r="K74" s="138"/>
      <c r="M74" s="65">
        <v>6.8</v>
      </c>
      <c r="N74" s="28">
        <v>95</v>
      </c>
      <c r="O74" s="66">
        <v>0.03</v>
      </c>
      <c r="P74" s="2"/>
    </row>
    <row r="75" spans="1:16" ht="15" customHeight="1" thickBot="1" x14ac:dyDescent="0.3">
      <c r="A75" s="2"/>
      <c r="C75" s="21" t="s">
        <v>48</v>
      </c>
      <c r="D75" s="11">
        <v>64.81</v>
      </c>
      <c r="E75" s="11"/>
      <c r="F75" s="22">
        <v>236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49</v>
      </c>
      <c r="D76" s="11"/>
      <c r="E76" s="11"/>
      <c r="F76" s="22"/>
      <c r="G76" s="16"/>
      <c r="H76" s="109" t="s">
        <v>50</v>
      </c>
      <c r="I76" s="111"/>
      <c r="J76" s="111"/>
      <c r="K76" s="113"/>
      <c r="M76" s="6" t="s">
        <v>51</v>
      </c>
      <c r="N76" s="29" t="s">
        <v>20</v>
      </c>
      <c r="O76" s="30" t="s">
        <v>52</v>
      </c>
      <c r="P76" s="2"/>
    </row>
    <row r="77" spans="1:16" x14ac:dyDescent="0.25">
      <c r="A77" s="2"/>
      <c r="C77" s="21" t="s">
        <v>53</v>
      </c>
      <c r="D77" s="11">
        <v>65.680000000000007</v>
      </c>
      <c r="E77" s="11"/>
      <c r="F77" s="22">
        <v>230</v>
      </c>
      <c r="G77" s="16"/>
      <c r="H77" s="31" t="s">
        <v>54</v>
      </c>
      <c r="I77" s="7" t="s">
        <v>55</v>
      </c>
      <c r="J77" s="7" t="s">
        <v>56</v>
      </c>
      <c r="K77" s="32" t="s">
        <v>57</v>
      </c>
      <c r="M77" s="8">
        <v>1</v>
      </c>
      <c r="N77" s="33">
        <v>5.7</v>
      </c>
      <c r="O77" s="34">
        <v>100</v>
      </c>
      <c r="P77" s="2"/>
    </row>
    <row r="78" spans="1:16" x14ac:dyDescent="0.25">
      <c r="A78" s="2"/>
      <c r="C78" s="21" t="s">
        <v>58</v>
      </c>
      <c r="D78" s="11">
        <v>75.319999999999993</v>
      </c>
      <c r="E78" s="11"/>
      <c r="F78" s="22">
        <v>1436</v>
      </c>
      <c r="G78" s="16"/>
      <c r="H78" s="125">
        <v>1</v>
      </c>
      <c r="I78" s="127">
        <v>471</v>
      </c>
      <c r="J78" s="127">
        <v>241</v>
      </c>
      <c r="K78" s="129">
        <f>((I78-J78)/I78)</f>
        <v>0.48832271762208068</v>
      </c>
      <c r="M78" s="13">
        <v>2</v>
      </c>
      <c r="N78" s="35">
        <v>5.5</v>
      </c>
      <c r="O78" s="36">
        <v>100</v>
      </c>
      <c r="P78" s="2"/>
    </row>
    <row r="79" spans="1:16" ht="15.75" thickBot="1" x14ac:dyDescent="0.3">
      <c r="A79" s="2"/>
      <c r="C79" s="21" t="s">
        <v>59</v>
      </c>
      <c r="D79" s="11">
        <v>76.72</v>
      </c>
      <c r="E79" s="11">
        <v>8.1999999999999993</v>
      </c>
      <c r="F79" s="22">
        <v>501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60</v>
      </c>
      <c r="D80" s="11"/>
      <c r="E80" s="11"/>
      <c r="F80" s="22">
        <v>556</v>
      </c>
      <c r="G80" s="16"/>
      <c r="H80" s="125">
        <v>5</v>
      </c>
      <c r="I80" s="127">
        <v>355</v>
      </c>
      <c r="J80" s="127">
        <v>215</v>
      </c>
      <c r="K80" s="129">
        <f>((I80-J80)/I80)</f>
        <v>0.39436619718309857</v>
      </c>
      <c r="M80" s="131" t="s">
        <v>61</v>
      </c>
      <c r="N80" s="132"/>
      <c r="O80" s="115"/>
      <c r="P80" s="2"/>
    </row>
    <row r="81" spans="1:16" ht="15.75" thickBot="1" x14ac:dyDescent="0.3">
      <c r="A81" s="2"/>
      <c r="C81" s="21" t="s">
        <v>62</v>
      </c>
      <c r="D81" s="11">
        <v>74.58</v>
      </c>
      <c r="E81" s="11">
        <v>7.4</v>
      </c>
      <c r="F81" s="22">
        <v>1027</v>
      </c>
      <c r="G81" s="16"/>
      <c r="H81" s="126"/>
      <c r="I81" s="128"/>
      <c r="J81" s="128"/>
      <c r="K81" s="130"/>
      <c r="M81" s="133" t="s">
        <v>63</v>
      </c>
      <c r="N81" s="134"/>
      <c r="O81" s="37">
        <f>(J66-J67)/J66</f>
        <v>0.55328361799374548</v>
      </c>
      <c r="P81" s="2"/>
    </row>
    <row r="82" spans="1:16" ht="15.75" thickBot="1" x14ac:dyDescent="0.3">
      <c r="A82" s="2"/>
      <c r="C82" s="38" t="s">
        <v>64</v>
      </c>
      <c r="D82" s="15"/>
      <c r="E82" s="15"/>
      <c r="F82" s="39">
        <v>1102</v>
      </c>
      <c r="G82" s="16"/>
      <c r="M82" s="133" t="s">
        <v>65</v>
      </c>
      <c r="N82" s="134"/>
      <c r="O82" s="37">
        <f>(J67-J68)/J67</f>
        <v>0.30533117932148629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31" t="s">
        <v>66</v>
      </c>
      <c r="I83" s="132"/>
      <c r="J83" s="132"/>
      <c r="K83" s="115"/>
      <c r="M83" s="133" t="s">
        <v>67</v>
      </c>
      <c r="N83" s="134"/>
      <c r="O83" s="37">
        <f>(J68-J69)/J68</f>
        <v>0.26666666666666666</v>
      </c>
      <c r="P83" s="2"/>
    </row>
    <row r="84" spans="1:16" ht="15.75" customHeight="1" x14ac:dyDescent="0.25">
      <c r="A84" s="2"/>
      <c r="B84" s="41"/>
      <c r="C84" s="42" t="s">
        <v>18</v>
      </c>
      <c r="D84" s="43" t="s">
        <v>19</v>
      </c>
      <c r="E84" s="43" t="s">
        <v>14</v>
      </c>
      <c r="F84" s="19" t="s">
        <v>13</v>
      </c>
      <c r="G84" s="44" t="s">
        <v>20</v>
      </c>
      <c r="H84" s="24" t="s">
        <v>18</v>
      </c>
      <c r="I84" s="25" t="s">
        <v>68</v>
      </c>
      <c r="J84" s="25" t="s">
        <v>69</v>
      </c>
      <c r="K84" s="26" t="s">
        <v>70</v>
      </c>
      <c r="M84" s="133" t="s">
        <v>71</v>
      </c>
      <c r="N84" s="134"/>
      <c r="O84" s="37">
        <f>(J69-J70)/J69</f>
        <v>-1.5856236786469344E-2</v>
      </c>
      <c r="P84" s="2"/>
    </row>
    <row r="85" spans="1:16" x14ac:dyDescent="0.25">
      <c r="A85" s="2"/>
      <c r="B85" s="41"/>
      <c r="C85" s="45" t="s">
        <v>72</v>
      </c>
      <c r="D85" s="33">
        <v>91.7</v>
      </c>
      <c r="E85" s="33"/>
      <c r="F85" s="34"/>
      <c r="G85" s="46"/>
      <c r="H85" s="47" t="s">
        <v>1</v>
      </c>
      <c r="I85" s="33">
        <v>316</v>
      </c>
      <c r="J85" s="33">
        <v>260</v>
      </c>
      <c r="K85" s="34">
        <f>I85-J85</f>
        <v>56</v>
      </c>
      <c r="M85" s="142" t="s">
        <v>73</v>
      </c>
      <c r="N85" s="143"/>
      <c r="O85" s="70">
        <f>(J67-J70)/J67</f>
        <v>0.4824986537425956</v>
      </c>
      <c r="P85" s="2"/>
    </row>
    <row r="86" spans="1:16" ht="15.75" thickBot="1" x14ac:dyDescent="0.3">
      <c r="A86" s="2"/>
      <c r="B86" s="41"/>
      <c r="C86" s="45" t="s">
        <v>74</v>
      </c>
      <c r="D86" s="33">
        <v>73.150000000000006</v>
      </c>
      <c r="E86" s="33">
        <v>69.209999999999994</v>
      </c>
      <c r="F86" s="34">
        <v>94.62</v>
      </c>
      <c r="G86" s="48">
        <v>5.4</v>
      </c>
      <c r="H86" s="65" t="s">
        <v>2</v>
      </c>
      <c r="I86" s="35">
        <v>251</v>
      </c>
      <c r="J86" s="35">
        <v>229</v>
      </c>
      <c r="K86" s="34">
        <f>I86-J86</f>
        <v>22</v>
      </c>
      <c r="L86" s="49"/>
      <c r="M86" s="147" t="s">
        <v>75</v>
      </c>
      <c r="N86" s="148"/>
      <c r="O86" s="71">
        <f>(J66-J70)/J66</f>
        <v>0.76882367091652637</v>
      </c>
      <c r="P86" s="2"/>
    </row>
    <row r="87" spans="1:16" ht="15" customHeight="1" x14ac:dyDescent="0.25">
      <c r="A87" s="2"/>
      <c r="B87" s="41"/>
      <c r="C87" s="45" t="s">
        <v>76</v>
      </c>
      <c r="D87" s="33">
        <v>79.25</v>
      </c>
      <c r="E87" s="33">
        <v>66.150000000000006</v>
      </c>
      <c r="F87" s="34">
        <v>83.47</v>
      </c>
      <c r="P87" s="2"/>
    </row>
    <row r="88" spans="1:16" ht="15" customHeight="1" x14ac:dyDescent="0.25">
      <c r="A88" s="2"/>
      <c r="B88" s="41"/>
      <c r="C88" s="45" t="s">
        <v>77</v>
      </c>
      <c r="D88" s="33">
        <v>77.8</v>
      </c>
      <c r="E88" s="33">
        <v>55.98</v>
      </c>
      <c r="F88" s="34">
        <v>71.959999999999994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53.45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91.5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90"/>
      <c r="C97" s="139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1"/>
      <c r="P97" s="2"/>
    </row>
    <row r="98" spans="1:18" ht="15" customHeight="1" x14ac:dyDescent="0.25">
      <c r="A98" s="2"/>
      <c r="C98" s="139" t="s">
        <v>330</v>
      </c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1"/>
      <c r="P98" s="2"/>
    </row>
    <row r="99" spans="1:18" ht="15" customHeight="1" x14ac:dyDescent="0.25">
      <c r="A99" s="2"/>
      <c r="C99" s="139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1"/>
      <c r="P99" s="2"/>
    </row>
    <row r="100" spans="1:18" ht="15.75" customHeight="1" x14ac:dyDescent="0.25">
      <c r="A100" s="2"/>
      <c r="C100" s="139" t="s">
        <v>331</v>
      </c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1"/>
      <c r="P100" s="2"/>
      <c r="R100" s="64" t="s">
        <v>16</v>
      </c>
    </row>
    <row r="101" spans="1:18" ht="15" customHeight="1" x14ac:dyDescent="0.25">
      <c r="A101" s="2"/>
      <c r="C101" s="139" t="s">
        <v>332</v>
      </c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1"/>
      <c r="P101" s="2"/>
    </row>
    <row r="102" spans="1:18" ht="15" customHeight="1" x14ac:dyDescent="0.25">
      <c r="A102" s="2"/>
      <c r="C102" s="139" t="s">
        <v>333</v>
      </c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1"/>
      <c r="P102" s="2"/>
    </row>
    <row r="103" spans="1:18" x14ac:dyDescent="0.25">
      <c r="A103" s="2"/>
      <c r="C103" s="139" t="s">
        <v>334</v>
      </c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1"/>
      <c r="P103" s="2"/>
    </row>
    <row r="104" spans="1:18" x14ac:dyDescent="0.25">
      <c r="A104" s="2"/>
      <c r="C104" s="139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1"/>
      <c r="P104" s="2"/>
    </row>
    <row r="105" spans="1:18" x14ac:dyDescent="0.25">
      <c r="A105" s="2"/>
      <c r="C105" s="139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1"/>
      <c r="P105" s="2"/>
    </row>
    <row r="106" spans="1:18" x14ac:dyDescent="0.25">
      <c r="A106" s="2"/>
      <c r="C106" s="139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1"/>
      <c r="P106" s="2"/>
    </row>
    <row r="107" spans="1:18" x14ac:dyDescent="0.25">
      <c r="A107" s="2"/>
      <c r="C107" s="139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1"/>
      <c r="P107" s="2"/>
    </row>
    <row r="108" spans="1:18" x14ac:dyDescent="0.25">
      <c r="A108" s="2"/>
      <c r="C108" s="139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1"/>
      <c r="P108" s="2"/>
    </row>
    <row r="109" spans="1:18" x14ac:dyDescent="0.25">
      <c r="A109" s="2"/>
      <c r="C109" s="139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1"/>
      <c r="P109" s="2"/>
    </row>
    <row r="110" spans="1:18" x14ac:dyDescent="0.25">
      <c r="A110" s="2"/>
      <c r="C110" s="144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16</v>
      </c>
      <c r="C115" s="4" t="s">
        <v>96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9" t="s">
        <v>18</v>
      </c>
      <c r="D117" s="111" t="s">
        <v>19</v>
      </c>
      <c r="E117" s="111" t="s">
        <v>20</v>
      </c>
      <c r="F117" s="111" t="s">
        <v>21</v>
      </c>
      <c r="G117" s="111"/>
      <c r="H117" s="111"/>
      <c r="I117" s="111"/>
      <c r="J117" s="111"/>
      <c r="K117" s="113"/>
      <c r="M117" s="6" t="s">
        <v>22</v>
      </c>
      <c r="N117" s="114" t="s">
        <v>20</v>
      </c>
      <c r="O117" s="115"/>
      <c r="P117" s="2"/>
    </row>
    <row r="118" spans="1:16" x14ac:dyDescent="0.25">
      <c r="A118" s="2"/>
      <c r="C118" s="110"/>
      <c r="D118" s="112"/>
      <c r="E118" s="112"/>
      <c r="F118" s="7" t="s">
        <v>23</v>
      </c>
      <c r="G118" s="7" t="s">
        <v>24</v>
      </c>
      <c r="H118" s="7" t="s">
        <v>25</v>
      </c>
      <c r="I118" s="7" t="s">
        <v>26</v>
      </c>
      <c r="J118" s="112" t="s">
        <v>6</v>
      </c>
      <c r="K118" s="116"/>
      <c r="M118" s="8">
        <v>1</v>
      </c>
      <c r="N118" s="117"/>
      <c r="O118" s="118"/>
      <c r="P118" s="2"/>
    </row>
    <row r="119" spans="1:16" x14ac:dyDescent="0.25">
      <c r="A119" s="2"/>
      <c r="C119" s="9" t="s">
        <v>27</v>
      </c>
      <c r="D119" s="10"/>
      <c r="E119" s="10"/>
      <c r="F119" s="11">
        <v>1422</v>
      </c>
      <c r="G119" s="12"/>
      <c r="H119" s="12"/>
      <c r="I119" s="12"/>
      <c r="J119" s="119">
        <f>AVERAGE(F119:I119)</f>
        <v>1422</v>
      </c>
      <c r="K119" s="120"/>
      <c r="M119" s="8">
        <v>2</v>
      </c>
      <c r="N119" s="117">
        <v>9.6</v>
      </c>
      <c r="O119" s="118"/>
      <c r="P119" s="2"/>
    </row>
    <row r="120" spans="1:16" x14ac:dyDescent="0.25">
      <c r="A120" s="2"/>
      <c r="C120" s="9" t="s">
        <v>28</v>
      </c>
      <c r="D120" s="10"/>
      <c r="E120" s="10"/>
      <c r="F120" s="11">
        <v>566</v>
      </c>
      <c r="G120" s="12"/>
      <c r="H120" s="12"/>
      <c r="I120" s="12"/>
      <c r="J120" s="119">
        <f t="shared" ref="J120:J125" si="2">AVERAGE(F120:I120)</f>
        <v>566</v>
      </c>
      <c r="K120" s="120"/>
      <c r="M120" s="8">
        <v>3</v>
      </c>
      <c r="N120" s="117">
        <v>9.4</v>
      </c>
      <c r="O120" s="118"/>
      <c r="P120" s="2"/>
    </row>
    <row r="121" spans="1:16" x14ac:dyDescent="0.25">
      <c r="A121" s="2"/>
      <c r="C121" s="9" t="s">
        <v>29</v>
      </c>
      <c r="D121" s="11">
        <v>64.88</v>
      </c>
      <c r="E121" s="11">
        <v>8.3000000000000007</v>
      </c>
      <c r="F121" s="11">
        <v>955</v>
      </c>
      <c r="G121" s="11">
        <v>991</v>
      </c>
      <c r="H121" s="11">
        <v>1012</v>
      </c>
      <c r="I121" s="11">
        <v>1139</v>
      </c>
      <c r="J121" s="119">
        <f t="shared" si="2"/>
        <v>1024.25</v>
      </c>
      <c r="K121" s="120"/>
      <c r="M121" s="8">
        <v>4</v>
      </c>
      <c r="N121" s="117">
        <v>8.6999999999999993</v>
      </c>
      <c r="O121" s="118"/>
      <c r="P121" s="2"/>
    </row>
    <row r="122" spans="1:16" x14ac:dyDescent="0.25">
      <c r="A122" s="2"/>
      <c r="C122" s="9" t="s">
        <v>31</v>
      </c>
      <c r="D122" s="11">
        <v>61.77</v>
      </c>
      <c r="E122" s="11">
        <v>8.8000000000000007</v>
      </c>
      <c r="F122" s="11">
        <v>429</v>
      </c>
      <c r="G122" s="11">
        <v>422</v>
      </c>
      <c r="H122" s="11">
        <v>415</v>
      </c>
      <c r="I122" s="11">
        <v>422</v>
      </c>
      <c r="J122" s="119">
        <f t="shared" si="2"/>
        <v>422</v>
      </c>
      <c r="K122" s="120"/>
      <c r="M122" s="8">
        <v>5</v>
      </c>
      <c r="N122" s="117">
        <v>9.4</v>
      </c>
      <c r="O122" s="118"/>
      <c r="P122" s="2"/>
    </row>
    <row r="123" spans="1:16" x14ac:dyDescent="0.25">
      <c r="A123" s="2"/>
      <c r="C123" s="9" t="s">
        <v>33</v>
      </c>
      <c r="D123" s="11"/>
      <c r="E123" s="11"/>
      <c r="F123" s="11">
        <v>281</v>
      </c>
      <c r="G123" s="63">
        <v>289</v>
      </c>
      <c r="H123" s="63">
        <v>280</v>
      </c>
      <c r="I123" s="63">
        <v>277</v>
      </c>
      <c r="J123" s="119">
        <f t="shared" si="2"/>
        <v>281.75</v>
      </c>
      <c r="K123" s="120"/>
      <c r="M123" s="13">
        <v>6</v>
      </c>
      <c r="N123" s="121">
        <v>9.3000000000000007</v>
      </c>
      <c r="O123" s="122"/>
      <c r="P123" s="2"/>
    </row>
    <row r="124" spans="1:16" ht="15.75" thickBot="1" x14ac:dyDescent="0.3">
      <c r="A124" s="2"/>
      <c r="C124" s="9" t="s">
        <v>35</v>
      </c>
      <c r="D124" s="11"/>
      <c r="E124" s="11"/>
      <c r="F124" s="11">
        <v>223</v>
      </c>
      <c r="G124" s="63">
        <v>209</v>
      </c>
      <c r="H124" s="63">
        <v>200</v>
      </c>
      <c r="I124" s="63">
        <v>191</v>
      </c>
      <c r="J124" s="119">
        <f t="shared" si="2"/>
        <v>205.75</v>
      </c>
      <c r="K124" s="120"/>
      <c r="N124" s="68" t="s">
        <v>36</v>
      </c>
      <c r="O124" s="69" t="s">
        <v>37</v>
      </c>
      <c r="P124" s="2"/>
    </row>
    <row r="125" spans="1:16" ht="15.75" thickBot="1" x14ac:dyDescent="0.3">
      <c r="A125" s="2"/>
      <c r="C125" s="14" t="s">
        <v>39</v>
      </c>
      <c r="D125" s="15">
        <v>60.91</v>
      </c>
      <c r="E125" s="15">
        <v>8.6</v>
      </c>
      <c r="F125" s="15">
        <v>218</v>
      </c>
      <c r="G125" s="15">
        <v>215</v>
      </c>
      <c r="H125" s="15">
        <v>209</v>
      </c>
      <c r="I125" s="15">
        <v>197</v>
      </c>
      <c r="J125" s="123">
        <f t="shared" si="2"/>
        <v>209.75</v>
      </c>
      <c r="K125" s="124"/>
      <c r="M125" s="67" t="s">
        <v>40</v>
      </c>
      <c r="N125" s="65">
        <v>3.34</v>
      </c>
      <c r="O125" s="66">
        <v>5.59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18</v>
      </c>
      <c r="D127" s="18" t="s">
        <v>19</v>
      </c>
      <c r="E127" s="18" t="s">
        <v>20</v>
      </c>
      <c r="F127" s="19" t="s">
        <v>41</v>
      </c>
      <c r="G127" s="20"/>
      <c r="H127" s="17" t="s">
        <v>18</v>
      </c>
      <c r="I127" s="111" t="s">
        <v>42</v>
      </c>
      <c r="J127" s="111"/>
      <c r="K127" s="113"/>
      <c r="M127" s="131" t="s">
        <v>43</v>
      </c>
      <c r="N127" s="132"/>
      <c r="O127" s="115"/>
      <c r="P127" s="2"/>
    </row>
    <row r="128" spans="1:16" x14ac:dyDescent="0.25">
      <c r="A128" s="2"/>
      <c r="C128" s="21" t="s">
        <v>44</v>
      </c>
      <c r="D128" s="11">
        <v>12.78</v>
      </c>
      <c r="E128" s="11">
        <v>9.8000000000000007</v>
      </c>
      <c r="F128" s="22">
        <v>1389</v>
      </c>
      <c r="G128" s="16"/>
      <c r="H128" s="23" t="s">
        <v>1</v>
      </c>
      <c r="I128" s="135">
        <v>7.06</v>
      </c>
      <c r="J128" s="135"/>
      <c r="K128" s="136"/>
      <c r="M128" s="24" t="s">
        <v>20</v>
      </c>
      <c r="N128" s="25" t="s">
        <v>45</v>
      </c>
      <c r="O128" s="26" t="s">
        <v>46</v>
      </c>
      <c r="P128" s="2"/>
    </row>
    <row r="129" spans="1:16" ht="15.75" thickBot="1" x14ac:dyDescent="0.3">
      <c r="A129" s="2"/>
      <c r="C129" s="21" t="s">
        <v>47</v>
      </c>
      <c r="D129" s="11">
        <v>64.66</v>
      </c>
      <c r="E129" s="11"/>
      <c r="F129" s="22">
        <v>245</v>
      </c>
      <c r="G129" s="16"/>
      <c r="H129" s="27" t="s">
        <v>2</v>
      </c>
      <c r="I129" s="137">
        <v>6.5</v>
      </c>
      <c r="J129" s="137"/>
      <c r="K129" s="138"/>
      <c r="M129" s="65">
        <v>6.9</v>
      </c>
      <c r="N129" s="28">
        <v>132</v>
      </c>
      <c r="O129" s="66">
        <v>0.04</v>
      </c>
      <c r="P129" s="2"/>
    </row>
    <row r="130" spans="1:16" ht="15" customHeight="1" thickBot="1" x14ac:dyDescent="0.3">
      <c r="A130" s="2"/>
      <c r="C130" s="21" t="s">
        <v>48</v>
      </c>
      <c r="D130" s="11">
        <v>64.989999999999995</v>
      </c>
      <c r="E130" s="11"/>
      <c r="F130" s="22">
        <v>251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49</v>
      </c>
      <c r="D131" s="11"/>
      <c r="E131" s="11"/>
      <c r="F131" s="22"/>
      <c r="G131" s="16"/>
      <c r="H131" s="109" t="s">
        <v>50</v>
      </c>
      <c r="I131" s="111"/>
      <c r="J131" s="111"/>
      <c r="K131" s="113"/>
      <c r="M131" s="6" t="s">
        <v>51</v>
      </c>
      <c r="N131" s="29" t="s">
        <v>20</v>
      </c>
      <c r="O131" s="30" t="s">
        <v>52</v>
      </c>
      <c r="P131" s="2"/>
    </row>
    <row r="132" spans="1:16" x14ac:dyDescent="0.25">
      <c r="A132" s="2"/>
      <c r="C132" s="21" t="s">
        <v>53</v>
      </c>
      <c r="D132" s="11">
        <v>65.05</v>
      </c>
      <c r="E132" s="11"/>
      <c r="F132" s="22">
        <v>233</v>
      </c>
      <c r="G132" s="16"/>
      <c r="H132" s="31" t="s">
        <v>54</v>
      </c>
      <c r="I132" s="7" t="s">
        <v>55</v>
      </c>
      <c r="J132" s="7" t="s">
        <v>56</v>
      </c>
      <c r="K132" s="32" t="s">
        <v>57</v>
      </c>
      <c r="M132" s="8">
        <v>1</v>
      </c>
      <c r="N132" s="33">
        <v>5.7</v>
      </c>
      <c r="O132" s="34">
        <v>100</v>
      </c>
      <c r="P132" s="2"/>
    </row>
    <row r="133" spans="1:16" x14ac:dyDescent="0.25">
      <c r="A133" s="2"/>
      <c r="C133" s="21" t="s">
        <v>58</v>
      </c>
      <c r="D133" s="11">
        <v>74.48</v>
      </c>
      <c r="E133" s="11"/>
      <c r="F133" s="22">
        <v>1698</v>
      </c>
      <c r="G133" s="16"/>
      <c r="H133" s="125">
        <v>2</v>
      </c>
      <c r="I133" s="127">
        <v>414</v>
      </c>
      <c r="J133" s="127">
        <v>172</v>
      </c>
      <c r="K133" s="129">
        <f>((I133-J133)/I133)</f>
        <v>0.58454106280193241</v>
      </c>
      <c r="M133" s="13">
        <v>2</v>
      </c>
      <c r="N133" s="35">
        <v>5.6</v>
      </c>
      <c r="O133" s="36">
        <v>100</v>
      </c>
      <c r="P133" s="2"/>
    </row>
    <row r="134" spans="1:16" ht="15.75" thickBot="1" x14ac:dyDescent="0.3">
      <c r="A134" s="2"/>
      <c r="C134" s="21" t="s">
        <v>59</v>
      </c>
      <c r="D134" s="11">
        <v>76.010000000000005</v>
      </c>
      <c r="E134" s="11">
        <v>7.9</v>
      </c>
      <c r="F134" s="22">
        <v>657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60</v>
      </c>
      <c r="D135" s="11"/>
      <c r="E135" s="11"/>
      <c r="F135" s="22">
        <v>639</v>
      </c>
      <c r="G135" s="16"/>
      <c r="H135" s="125">
        <v>6</v>
      </c>
      <c r="I135" s="127">
        <v>311</v>
      </c>
      <c r="J135" s="127">
        <v>122</v>
      </c>
      <c r="K135" s="129">
        <f>((I135-J135)/I135)</f>
        <v>0.60771704180064312</v>
      </c>
      <c r="M135" s="131" t="s">
        <v>61</v>
      </c>
      <c r="N135" s="132"/>
      <c r="O135" s="115"/>
      <c r="P135" s="2"/>
    </row>
    <row r="136" spans="1:16" ht="15.75" thickBot="1" x14ac:dyDescent="0.3">
      <c r="A136" s="2"/>
      <c r="C136" s="21" t="s">
        <v>62</v>
      </c>
      <c r="D136" s="11">
        <v>78.03</v>
      </c>
      <c r="E136" s="11">
        <v>7.5</v>
      </c>
      <c r="F136" s="22">
        <v>1302</v>
      </c>
      <c r="G136" s="16"/>
      <c r="H136" s="126"/>
      <c r="I136" s="128"/>
      <c r="J136" s="128"/>
      <c r="K136" s="130"/>
      <c r="M136" s="133" t="s">
        <v>63</v>
      </c>
      <c r="N136" s="134"/>
      <c r="O136" s="37">
        <f>(J121-J122)/J121</f>
        <v>0.58799121308274349</v>
      </c>
      <c r="P136" s="2"/>
    </row>
    <row r="137" spans="1:16" ht="15.75" thickBot="1" x14ac:dyDescent="0.3">
      <c r="A137" s="2"/>
      <c r="C137" s="38" t="s">
        <v>64</v>
      </c>
      <c r="D137" s="15"/>
      <c r="E137" s="15"/>
      <c r="F137" s="39">
        <v>1277</v>
      </c>
      <c r="G137" s="16"/>
      <c r="M137" s="133" t="s">
        <v>65</v>
      </c>
      <c r="N137" s="134"/>
      <c r="O137" s="37">
        <f>(J122-J123)/J122</f>
        <v>0.33234597156398105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31" t="s">
        <v>66</v>
      </c>
      <c r="I138" s="132"/>
      <c r="J138" s="132"/>
      <c r="K138" s="115"/>
      <c r="M138" s="133" t="s">
        <v>67</v>
      </c>
      <c r="N138" s="134"/>
      <c r="O138" s="37">
        <f>(J123-J124)/J123</f>
        <v>0.26974267968056787</v>
      </c>
      <c r="P138" s="2"/>
    </row>
    <row r="139" spans="1:16" ht="15.75" customHeight="1" x14ac:dyDescent="0.25">
      <c r="A139" s="2"/>
      <c r="B139" s="41"/>
      <c r="C139" s="42" t="s">
        <v>18</v>
      </c>
      <c r="D139" s="43" t="s">
        <v>19</v>
      </c>
      <c r="E139" s="43" t="s">
        <v>14</v>
      </c>
      <c r="F139" s="19" t="s">
        <v>13</v>
      </c>
      <c r="G139" s="44" t="s">
        <v>20</v>
      </c>
      <c r="H139" s="24" t="s">
        <v>18</v>
      </c>
      <c r="I139" s="25" t="s">
        <v>68</v>
      </c>
      <c r="J139" s="25" t="s">
        <v>69</v>
      </c>
      <c r="K139" s="26" t="s">
        <v>70</v>
      </c>
      <c r="M139" s="133" t="s">
        <v>71</v>
      </c>
      <c r="N139" s="134"/>
      <c r="O139" s="37">
        <f>(J124-J125)/J124</f>
        <v>-1.9441069258809233E-2</v>
      </c>
      <c r="P139" s="2"/>
    </row>
    <row r="140" spans="1:16" x14ac:dyDescent="0.25">
      <c r="A140" s="2"/>
      <c r="B140" s="41"/>
      <c r="C140" s="45" t="s">
        <v>72</v>
      </c>
      <c r="D140" s="33">
        <v>91.01</v>
      </c>
      <c r="E140" s="33"/>
      <c r="F140" s="34"/>
      <c r="G140" s="46"/>
      <c r="H140" s="47" t="s">
        <v>1</v>
      </c>
      <c r="I140" s="33">
        <v>666</v>
      </c>
      <c r="J140" s="33">
        <v>569</v>
      </c>
      <c r="K140" s="34">
        <f>I140-J140</f>
        <v>97</v>
      </c>
      <c r="M140" s="142" t="s">
        <v>73</v>
      </c>
      <c r="N140" s="143"/>
      <c r="O140" s="70">
        <f>(J122-J125)/J122</f>
        <v>0.50296208530805686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72.849999999999994</v>
      </c>
      <c r="E141" s="33">
        <v>67.849999999999994</v>
      </c>
      <c r="F141" s="34">
        <v>93.13</v>
      </c>
      <c r="G141" s="48">
        <v>6.7</v>
      </c>
      <c r="H141" s="65" t="s">
        <v>2</v>
      </c>
      <c r="I141" s="35">
        <v>245</v>
      </c>
      <c r="J141" s="35">
        <v>222</v>
      </c>
      <c r="K141" s="34">
        <f>I141-J141</f>
        <v>23</v>
      </c>
      <c r="L141" s="49"/>
      <c r="M141" s="147" t="s">
        <v>75</v>
      </c>
      <c r="N141" s="148"/>
      <c r="O141" s="71">
        <f>(J121-J125)/J121</f>
        <v>0.79521601171588963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80.05</v>
      </c>
      <c r="E142" s="33">
        <v>66.53</v>
      </c>
      <c r="F142" s="34">
        <v>83.12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76.75</v>
      </c>
      <c r="E143" s="33">
        <v>54.62</v>
      </c>
      <c r="F143" s="34">
        <v>71.17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55.59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91.22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90"/>
      <c r="C152" s="139" t="s">
        <v>335</v>
      </c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1"/>
      <c r="P152" s="2"/>
    </row>
    <row r="153" spans="1:16" ht="15" customHeight="1" x14ac:dyDescent="0.25">
      <c r="A153" s="2"/>
      <c r="C153" s="139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1"/>
      <c r="P153" s="2"/>
    </row>
    <row r="154" spans="1:16" ht="15" customHeight="1" x14ac:dyDescent="0.25">
      <c r="A154" s="2"/>
      <c r="C154" s="139" t="s">
        <v>336</v>
      </c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1"/>
      <c r="P154" s="2"/>
    </row>
    <row r="155" spans="1:16" ht="15" customHeight="1" x14ac:dyDescent="0.25">
      <c r="A155" s="2"/>
      <c r="C155" s="139" t="s">
        <v>337</v>
      </c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1"/>
      <c r="P155" s="2"/>
    </row>
    <row r="156" spans="1:16" ht="15" customHeight="1" x14ac:dyDescent="0.25">
      <c r="A156" s="2"/>
      <c r="C156" s="139" t="s">
        <v>338</v>
      </c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1"/>
      <c r="P156" s="2"/>
    </row>
    <row r="157" spans="1:16" ht="15" customHeight="1" x14ac:dyDescent="0.25">
      <c r="A157" s="2"/>
      <c r="C157" s="139" t="s">
        <v>339</v>
      </c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1"/>
      <c r="P157" s="2"/>
    </row>
    <row r="158" spans="1:16" ht="15" customHeight="1" x14ac:dyDescent="0.25">
      <c r="A158" s="2"/>
      <c r="C158" s="139" t="s">
        <v>340</v>
      </c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1"/>
      <c r="P158" s="2"/>
    </row>
    <row r="159" spans="1:16" x14ac:dyDescent="0.25">
      <c r="A159" s="2"/>
      <c r="C159" s="139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1"/>
      <c r="P159" s="2"/>
    </row>
    <row r="160" spans="1:16" x14ac:dyDescent="0.25">
      <c r="A160" s="2"/>
      <c r="C160" s="139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1"/>
      <c r="P160" s="2"/>
    </row>
    <row r="161" spans="1:16" x14ac:dyDescent="0.25">
      <c r="A161" s="2"/>
      <c r="C161" s="139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1"/>
      <c r="P161" s="2"/>
    </row>
    <row r="162" spans="1:16" x14ac:dyDescent="0.25">
      <c r="A162" s="2"/>
      <c r="C162" s="139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1"/>
      <c r="P162" s="2"/>
    </row>
    <row r="163" spans="1:16" x14ac:dyDescent="0.25">
      <c r="A163" s="2"/>
      <c r="C163" s="139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1"/>
      <c r="P163" s="2"/>
    </row>
    <row r="164" spans="1:16" x14ac:dyDescent="0.25">
      <c r="A164" s="2"/>
      <c r="C164" s="139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1"/>
      <c r="P164" s="2"/>
    </row>
    <row r="165" spans="1:16" x14ac:dyDescent="0.25">
      <c r="A165" s="2"/>
      <c r="C165" s="144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19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C321-EC73-4FD8-BB15-C49AC058C403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123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9" t="s">
        <v>18</v>
      </c>
      <c r="D5" s="111" t="s">
        <v>19</v>
      </c>
      <c r="E5" s="111" t="s">
        <v>20</v>
      </c>
      <c r="F5" s="111" t="s">
        <v>21</v>
      </c>
      <c r="G5" s="111"/>
      <c r="H5" s="111"/>
      <c r="I5" s="111"/>
      <c r="J5" s="111"/>
      <c r="K5" s="113"/>
      <c r="M5" s="6" t="s">
        <v>22</v>
      </c>
      <c r="N5" s="114" t="s">
        <v>20</v>
      </c>
      <c r="O5" s="115"/>
      <c r="P5" s="2"/>
    </row>
    <row r="6" spans="1:19" x14ac:dyDescent="0.25">
      <c r="A6" s="2"/>
      <c r="C6" s="110"/>
      <c r="D6" s="112"/>
      <c r="E6" s="112"/>
      <c r="F6" s="7" t="s">
        <v>23</v>
      </c>
      <c r="G6" s="7" t="s">
        <v>24</v>
      </c>
      <c r="H6" s="7" t="s">
        <v>25</v>
      </c>
      <c r="I6" s="7" t="s">
        <v>26</v>
      </c>
      <c r="J6" s="112" t="s">
        <v>6</v>
      </c>
      <c r="K6" s="116"/>
      <c r="M6" s="8">
        <v>1</v>
      </c>
      <c r="N6" s="117"/>
      <c r="O6" s="118"/>
      <c r="P6" s="2"/>
      <c r="R6" s="56" t="s">
        <v>0</v>
      </c>
      <c r="S6" s="56">
        <f>AVERAGE(J9,J66,J121)</f>
        <v>1166.4166666666667</v>
      </c>
    </row>
    <row r="7" spans="1:19" x14ac:dyDescent="0.25">
      <c r="A7" s="2"/>
      <c r="C7" s="9" t="s">
        <v>27</v>
      </c>
      <c r="D7" s="10"/>
      <c r="E7" s="10"/>
      <c r="F7" s="11">
        <v>1422</v>
      </c>
      <c r="G7" s="12"/>
      <c r="H7" s="12"/>
      <c r="I7" s="12"/>
      <c r="J7" s="119">
        <f>AVERAGE(F7:I7)</f>
        <v>1422</v>
      </c>
      <c r="K7" s="120"/>
      <c r="M7" s="8">
        <v>2</v>
      </c>
      <c r="N7" s="117">
        <v>9.6999999999999993</v>
      </c>
      <c r="O7" s="118"/>
      <c r="P7" s="2"/>
      <c r="R7" s="56" t="s">
        <v>1</v>
      </c>
      <c r="S7" s="72">
        <f>AVERAGE(J10,J67,J122)</f>
        <v>469.33333333333331</v>
      </c>
    </row>
    <row r="8" spans="1:19" x14ac:dyDescent="0.25">
      <c r="A8" s="2"/>
      <c r="C8" s="9" t="s">
        <v>28</v>
      </c>
      <c r="D8" s="10"/>
      <c r="E8" s="10"/>
      <c r="F8" s="11">
        <v>505</v>
      </c>
      <c r="G8" s="12"/>
      <c r="H8" s="12"/>
      <c r="I8" s="12"/>
      <c r="J8" s="119">
        <f t="shared" ref="J8:J13" si="0">AVERAGE(F8:I8)</f>
        <v>505</v>
      </c>
      <c r="K8" s="120"/>
      <c r="M8" s="8">
        <v>3</v>
      </c>
      <c r="N8" s="117">
        <v>9.5</v>
      </c>
      <c r="O8" s="118"/>
      <c r="P8" s="2"/>
      <c r="R8" s="56" t="s">
        <v>2</v>
      </c>
      <c r="S8" s="73">
        <f>AVERAGE(J13,J70,J125)</f>
        <v>230.25</v>
      </c>
    </row>
    <row r="9" spans="1:19" x14ac:dyDescent="0.25">
      <c r="A9" s="2"/>
      <c r="C9" s="9" t="s">
        <v>29</v>
      </c>
      <c r="D9" s="11">
        <v>63.57</v>
      </c>
      <c r="E9" s="11">
        <v>7.4</v>
      </c>
      <c r="F9" s="11">
        <v>1192</v>
      </c>
      <c r="G9" s="11">
        <v>1221</v>
      </c>
      <c r="H9" s="11">
        <v>1253</v>
      </c>
      <c r="I9" s="11">
        <v>1190</v>
      </c>
      <c r="J9" s="119">
        <f t="shared" si="0"/>
        <v>1214</v>
      </c>
      <c r="K9" s="120"/>
      <c r="M9" s="8">
        <v>4</v>
      </c>
      <c r="N9" s="117">
        <v>8.3000000000000007</v>
      </c>
      <c r="O9" s="118"/>
      <c r="P9" s="2"/>
      <c r="R9" s="74" t="s">
        <v>552</v>
      </c>
      <c r="S9" s="76">
        <f>S6-S7</f>
        <v>697.08333333333348</v>
      </c>
    </row>
    <row r="10" spans="1:19" x14ac:dyDescent="0.25">
      <c r="A10" s="2"/>
      <c r="C10" s="9" t="s">
        <v>31</v>
      </c>
      <c r="D10" s="11">
        <v>57.26</v>
      </c>
      <c r="E10" s="11">
        <v>9.1999999999999993</v>
      </c>
      <c r="F10" s="11">
        <v>434</v>
      </c>
      <c r="G10" s="11">
        <v>452</v>
      </c>
      <c r="H10" s="11">
        <v>451</v>
      </c>
      <c r="I10" s="11">
        <v>513</v>
      </c>
      <c r="J10" s="119">
        <f t="shared" si="0"/>
        <v>462.5</v>
      </c>
      <c r="K10" s="120"/>
      <c r="M10" s="8">
        <v>5</v>
      </c>
      <c r="N10" s="117">
        <v>9.6999999999999993</v>
      </c>
      <c r="O10" s="118"/>
      <c r="P10" s="2"/>
      <c r="R10" s="74" t="s">
        <v>32</v>
      </c>
      <c r="S10" s="76">
        <f>S7-S8</f>
        <v>239.08333333333331</v>
      </c>
    </row>
    <row r="11" spans="1:19" x14ac:dyDescent="0.25">
      <c r="A11" s="2"/>
      <c r="C11" s="9" t="s">
        <v>33</v>
      </c>
      <c r="D11" s="11"/>
      <c r="E11" s="11"/>
      <c r="F11" s="11">
        <v>271</v>
      </c>
      <c r="G11" s="63">
        <v>302</v>
      </c>
      <c r="H11" s="63">
        <v>295</v>
      </c>
      <c r="I11" s="63">
        <v>316</v>
      </c>
      <c r="J11" s="119">
        <f t="shared" si="0"/>
        <v>296</v>
      </c>
      <c r="K11" s="120"/>
      <c r="M11" s="13">
        <v>6</v>
      </c>
      <c r="N11" s="121">
        <v>9.8000000000000007</v>
      </c>
      <c r="O11" s="122"/>
      <c r="P11" s="2"/>
      <c r="R11" s="74" t="s">
        <v>30</v>
      </c>
      <c r="S11" s="75">
        <f>S6-S8</f>
        <v>936.16666666666674</v>
      </c>
    </row>
    <row r="12" spans="1:19" ht="15.75" thickBot="1" x14ac:dyDescent="0.3">
      <c r="A12" s="2"/>
      <c r="C12" s="9" t="s">
        <v>35</v>
      </c>
      <c r="D12" s="11"/>
      <c r="E12" s="11"/>
      <c r="F12" s="11">
        <v>200</v>
      </c>
      <c r="G12" s="63">
        <v>210</v>
      </c>
      <c r="H12" s="63">
        <v>202</v>
      </c>
      <c r="I12" s="63">
        <v>239</v>
      </c>
      <c r="J12" s="119">
        <f t="shared" si="0"/>
        <v>212.75</v>
      </c>
      <c r="K12" s="120"/>
      <c r="N12" s="68" t="s">
        <v>36</v>
      </c>
      <c r="O12" s="69" t="s">
        <v>37</v>
      </c>
      <c r="P12" s="2"/>
      <c r="R12" s="77" t="s">
        <v>553</v>
      </c>
      <c r="S12" s="94">
        <f>S9/S6</f>
        <v>0.59762806315639072</v>
      </c>
    </row>
    <row r="13" spans="1:19" ht="15.75" thickBot="1" x14ac:dyDescent="0.3">
      <c r="A13" s="2"/>
      <c r="C13" s="14" t="s">
        <v>39</v>
      </c>
      <c r="D13" s="15">
        <v>57.18</v>
      </c>
      <c r="E13" s="15">
        <v>8.8000000000000007</v>
      </c>
      <c r="F13" s="15">
        <v>199</v>
      </c>
      <c r="G13" s="15">
        <v>212</v>
      </c>
      <c r="H13" s="15">
        <v>205</v>
      </c>
      <c r="I13" s="15">
        <v>241</v>
      </c>
      <c r="J13" s="123">
        <f t="shared" si="0"/>
        <v>214.25</v>
      </c>
      <c r="K13" s="124"/>
      <c r="M13" s="67" t="s">
        <v>40</v>
      </c>
      <c r="N13" s="65">
        <v>3.36</v>
      </c>
      <c r="O13" s="66">
        <v>4.91</v>
      </c>
      <c r="P13" s="2"/>
      <c r="R13" s="77" t="s">
        <v>38</v>
      </c>
      <c r="S13" s="78">
        <f>S10/S7</f>
        <v>0.50941051136363635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34</v>
      </c>
      <c r="S14" s="94">
        <f>S11/S6</f>
        <v>0.80260055726227053</v>
      </c>
    </row>
    <row r="15" spans="1:19" ht="15" customHeight="1" x14ac:dyDescent="0.25">
      <c r="A15" s="2"/>
      <c r="C15" s="17" t="s">
        <v>18</v>
      </c>
      <c r="D15" s="18" t="s">
        <v>19</v>
      </c>
      <c r="E15" s="18" t="s">
        <v>20</v>
      </c>
      <c r="F15" s="19" t="s">
        <v>41</v>
      </c>
      <c r="G15" s="20"/>
      <c r="H15" s="17" t="s">
        <v>18</v>
      </c>
      <c r="I15" s="111" t="s">
        <v>42</v>
      </c>
      <c r="J15" s="111"/>
      <c r="K15" s="113"/>
      <c r="M15" s="131" t="s">
        <v>43</v>
      </c>
      <c r="N15" s="132"/>
      <c r="O15" s="115"/>
      <c r="P15" s="2"/>
    </row>
    <row r="16" spans="1:19" x14ac:dyDescent="0.25">
      <c r="A16" s="2"/>
      <c r="C16" s="21" t="s">
        <v>44</v>
      </c>
      <c r="D16" s="11">
        <v>15.13</v>
      </c>
      <c r="E16" s="11">
        <v>10.3</v>
      </c>
      <c r="F16" s="22">
        <v>967</v>
      </c>
      <c r="G16" s="16"/>
      <c r="H16" s="23" t="s">
        <v>1</v>
      </c>
      <c r="I16" s="135">
        <v>4.88</v>
      </c>
      <c r="J16" s="135"/>
      <c r="K16" s="136"/>
      <c r="M16" s="24" t="s">
        <v>20</v>
      </c>
      <c r="N16" s="25" t="s">
        <v>45</v>
      </c>
      <c r="O16" s="26" t="s">
        <v>46</v>
      </c>
      <c r="P16" s="2"/>
    </row>
    <row r="17" spans="1:19" ht="15.75" thickBot="1" x14ac:dyDescent="0.3">
      <c r="A17" s="2"/>
      <c r="C17" s="21" t="s">
        <v>47</v>
      </c>
      <c r="D17" s="11">
        <v>62.09</v>
      </c>
      <c r="E17" s="11"/>
      <c r="F17" s="22">
        <v>204</v>
      </c>
      <c r="G17" s="16"/>
      <c r="H17" s="27" t="s">
        <v>2</v>
      </c>
      <c r="I17" s="137">
        <v>4.55</v>
      </c>
      <c r="J17" s="137"/>
      <c r="K17" s="138"/>
      <c r="M17" s="65">
        <v>6.8</v>
      </c>
      <c r="N17" s="28">
        <v>115</v>
      </c>
      <c r="O17" s="66">
        <v>0.03</v>
      </c>
      <c r="P17" s="2"/>
    </row>
    <row r="18" spans="1:19" ht="15.75" thickBot="1" x14ac:dyDescent="0.3">
      <c r="A18" s="2"/>
      <c r="C18" s="21" t="s">
        <v>48</v>
      </c>
      <c r="D18" s="11">
        <v>64.47</v>
      </c>
      <c r="E18" s="11"/>
      <c r="F18" s="22">
        <v>208</v>
      </c>
      <c r="G18" s="16"/>
      <c r="H18" s="16"/>
      <c r="I18" s="16"/>
      <c r="J18" s="16"/>
      <c r="P18" s="2"/>
    </row>
    <row r="19" spans="1:19" ht="15" customHeight="1" x14ac:dyDescent="0.25">
      <c r="A19" s="2"/>
      <c r="C19" s="21" t="s">
        <v>49</v>
      </c>
      <c r="D19" s="11"/>
      <c r="E19" s="11"/>
      <c r="F19" s="22"/>
      <c r="G19" s="16"/>
      <c r="H19" s="109" t="s">
        <v>50</v>
      </c>
      <c r="I19" s="111"/>
      <c r="J19" s="111"/>
      <c r="K19" s="113"/>
      <c r="M19" s="6" t="s">
        <v>51</v>
      </c>
      <c r="N19" s="29" t="s">
        <v>20</v>
      </c>
      <c r="O19" s="30" t="s">
        <v>52</v>
      </c>
      <c r="P19" s="2"/>
    </row>
    <row r="20" spans="1:19" x14ac:dyDescent="0.25">
      <c r="A20" s="2"/>
      <c r="C20" s="21" t="s">
        <v>53</v>
      </c>
      <c r="D20" s="11">
        <v>63.23</v>
      </c>
      <c r="E20" s="11"/>
      <c r="F20" s="22">
        <v>202</v>
      </c>
      <c r="G20" s="16"/>
      <c r="H20" s="31" t="s">
        <v>54</v>
      </c>
      <c r="I20" s="7" t="s">
        <v>55</v>
      </c>
      <c r="J20" s="7" t="s">
        <v>56</v>
      </c>
      <c r="K20" s="32" t="s">
        <v>57</v>
      </c>
      <c r="M20" s="8">
        <v>1</v>
      </c>
      <c r="N20" s="33">
        <v>5.5</v>
      </c>
      <c r="O20" s="34">
        <v>100</v>
      </c>
      <c r="P20" s="2"/>
    </row>
    <row r="21" spans="1:19" x14ac:dyDescent="0.25">
      <c r="A21" s="2"/>
      <c r="C21" s="21" t="s">
        <v>58</v>
      </c>
      <c r="D21" s="11">
        <v>74.47</v>
      </c>
      <c r="E21" s="11"/>
      <c r="F21" s="22">
        <v>1476</v>
      </c>
      <c r="G21" s="16"/>
      <c r="H21" s="125">
        <v>3</v>
      </c>
      <c r="I21" s="127">
        <v>433</v>
      </c>
      <c r="J21" s="127">
        <v>398</v>
      </c>
      <c r="K21" s="129">
        <f>((I21-J21)/I21)</f>
        <v>8.0831408775981523E-2</v>
      </c>
      <c r="M21" s="13">
        <v>2</v>
      </c>
      <c r="N21" s="35">
        <v>5.6</v>
      </c>
      <c r="O21" s="36">
        <v>100</v>
      </c>
      <c r="P21" s="2"/>
    </row>
    <row r="22" spans="1:19" ht="15.75" customHeight="1" thickBot="1" x14ac:dyDescent="0.3">
      <c r="A22" s="2"/>
      <c r="C22" s="21" t="s">
        <v>59</v>
      </c>
      <c r="D22" s="11">
        <v>75.27</v>
      </c>
      <c r="E22" s="11">
        <v>7.8</v>
      </c>
      <c r="F22" s="22">
        <v>702</v>
      </c>
      <c r="G22" s="16"/>
      <c r="H22" s="125"/>
      <c r="I22" s="127"/>
      <c r="J22" s="127"/>
      <c r="K22" s="129"/>
      <c r="P22" s="2"/>
    </row>
    <row r="23" spans="1:19" ht="15" customHeight="1" x14ac:dyDescent="0.25">
      <c r="A23" s="2"/>
      <c r="C23" s="21" t="s">
        <v>60</v>
      </c>
      <c r="D23" s="11"/>
      <c r="E23" s="11"/>
      <c r="F23" s="22">
        <v>681</v>
      </c>
      <c r="G23" s="16"/>
      <c r="H23" s="125">
        <v>13</v>
      </c>
      <c r="I23" s="127">
        <v>293</v>
      </c>
      <c r="J23" s="127">
        <v>220</v>
      </c>
      <c r="K23" s="129">
        <f>((I23-J23)/I23)</f>
        <v>0.24914675767918087</v>
      </c>
      <c r="M23" s="131" t="s">
        <v>61</v>
      </c>
      <c r="N23" s="132"/>
      <c r="O23" s="115"/>
      <c r="P23" s="2"/>
      <c r="S23" s="64" t="s">
        <v>16</v>
      </c>
    </row>
    <row r="24" spans="1:19" ht="15.75" thickBot="1" x14ac:dyDescent="0.3">
      <c r="A24" s="2"/>
      <c r="C24" s="21" t="s">
        <v>62</v>
      </c>
      <c r="D24" s="11">
        <v>77.62</v>
      </c>
      <c r="E24" s="11">
        <v>7.2</v>
      </c>
      <c r="F24" s="22">
        <v>1188</v>
      </c>
      <c r="G24" s="16"/>
      <c r="H24" s="126"/>
      <c r="I24" s="128"/>
      <c r="J24" s="128"/>
      <c r="K24" s="130"/>
      <c r="M24" s="133" t="s">
        <v>63</v>
      </c>
      <c r="N24" s="134"/>
      <c r="O24" s="37">
        <f>(J9-J10)/J9</f>
        <v>0.61902800658978585</v>
      </c>
      <c r="P24" s="2"/>
    </row>
    <row r="25" spans="1:19" ht="15.75" thickBot="1" x14ac:dyDescent="0.3">
      <c r="A25" s="2"/>
      <c r="C25" s="38" t="s">
        <v>64</v>
      </c>
      <c r="D25" s="15"/>
      <c r="E25" s="15"/>
      <c r="F25" s="39">
        <v>1130</v>
      </c>
      <c r="G25" s="16"/>
      <c r="M25" s="133" t="s">
        <v>65</v>
      </c>
      <c r="N25" s="134"/>
      <c r="O25" s="37">
        <f>(J10-J11)/J10</f>
        <v>0.36</v>
      </c>
      <c r="P25" s="2"/>
    </row>
    <row r="26" spans="1:19" ht="15.75" customHeight="1" thickBot="1" x14ac:dyDescent="0.3">
      <c r="A26" s="2"/>
      <c r="C26" s="40"/>
      <c r="D26" s="40"/>
      <c r="E26" s="40"/>
      <c r="F26" s="40"/>
      <c r="H26" s="131" t="s">
        <v>66</v>
      </c>
      <c r="I26" s="132"/>
      <c r="J26" s="132"/>
      <c r="K26" s="115"/>
      <c r="M26" s="133" t="s">
        <v>67</v>
      </c>
      <c r="N26" s="134"/>
      <c r="O26" s="37">
        <f>(J11-J12)/J11</f>
        <v>0.28125</v>
      </c>
      <c r="P26" s="2"/>
    </row>
    <row r="27" spans="1:19" ht="15.75" customHeight="1" x14ac:dyDescent="0.25">
      <c r="A27" s="2"/>
      <c r="B27" s="41"/>
      <c r="C27" s="42" t="s">
        <v>18</v>
      </c>
      <c r="D27" s="43" t="s">
        <v>19</v>
      </c>
      <c r="E27" s="43" t="s">
        <v>14</v>
      </c>
      <c r="F27" s="19" t="s">
        <v>13</v>
      </c>
      <c r="G27" s="44" t="s">
        <v>20</v>
      </c>
      <c r="H27" s="24" t="s">
        <v>18</v>
      </c>
      <c r="I27" s="25" t="s">
        <v>68</v>
      </c>
      <c r="J27" s="25" t="s">
        <v>69</v>
      </c>
      <c r="K27" s="26" t="s">
        <v>70</v>
      </c>
      <c r="M27" s="133" t="s">
        <v>71</v>
      </c>
      <c r="N27" s="134"/>
      <c r="O27" s="37">
        <f>(J12-J13)/J12</f>
        <v>-7.0505287896592246E-3</v>
      </c>
      <c r="P27" s="2"/>
    </row>
    <row r="28" spans="1:19" ht="15" customHeight="1" x14ac:dyDescent="0.25">
      <c r="A28" s="2"/>
      <c r="B28" s="41"/>
      <c r="C28" s="45" t="s">
        <v>72</v>
      </c>
      <c r="D28" s="33">
        <v>91.75</v>
      </c>
      <c r="E28" s="33"/>
      <c r="F28" s="34"/>
      <c r="G28" s="46"/>
      <c r="H28" s="47" t="s">
        <v>104</v>
      </c>
      <c r="I28" s="33">
        <v>305</v>
      </c>
      <c r="J28" s="33">
        <v>240</v>
      </c>
      <c r="K28" s="34">
        <f>I28-J28</f>
        <v>65</v>
      </c>
      <c r="M28" s="142" t="s">
        <v>73</v>
      </c>
      <c r="N28" s="143"/>
      <c r="O28" s="70">
        <f>(J10-J13)/J10</f>
        <v>0.53675675675675671</v>
      </c>
      <c r="P28" s="2"/>
    </row>
    <row r="29" spans="1:19" ht="15.75" thickBot="1" x14ac:dyDescent="0.3">
      <c r="A29" s="2"/>
      <c r="B29" s="41"/>
      <c r="C29" s="45" t="s">
        <v>74</v>
      </c>
      <c r="D29" s="33">
        <v>73.3</v>
      </c>
      <c r="E29" s="33">
        <v>69.42</v>
      </c>
      <c r="F29" s="34">
        <v>94.71</v>
      </c>
      <c r="G29" s="48">
        <v>5.6</v>
      </c>
      <c r="H29" s="65" t="s">
        <v>2</v>
      </c>
      <c r="I29" s="35">
        <v>226</v>
      </c>
      <c r="J29" s="35">
        <v>203</v>
      </c>
      <c r="K29" s="36">
        <f>I29-J29</f>
        <v>23</v>
      </c>
      <c r="L29" s="49"/>
      <c r="M29" s="147" t="s">
        <v>75</v>
      </c>
      <c r="N29" s="148"/>
      <c r="O29" s="71">
        <f>(J9-J13)/J9</f>
        <v>0.82351729818780894</v>
      </c>
      <c r="P29" s="2"/>
    </row>
    <row r="30" spans="1:19" ht="15" customHeight="1" x14ac:dyDescent="0.25">
      <c r="A30" s="2"/>
      <c r="B30" s="41"/>
      <c r="C30" s="45" t="s">
        <v>76</v>
      </c>
      <c r="D30" s="33">
        <v>79.25</v>
      </c>
      <c r="E30" s="33">
        <v>66.11</v>
      </c>
      <c r="F30" s="34">
        <v>83.42</v>
      </c>
      <c r="P30" s="2"/>
    </row>
    <row r="31" spans="1:19" ht="15" customHeight="1" x14ac:dyDescent="0.25">
      <c r="A31" s="2"/>
      <c r="B31" s="41"/>
      <c r="C31" s="45" t="s">
        <v>77</v>
      </c>
      <c r="D31" s="33">
        <v>78.3</v>
      </c>
      <c r="E31" s="33">
        <v>55.81</v>
      </c>
      <c r="F31" s="34">
        <v>71.28</v>
      </c>
      <c r="P31" s="2"/>
    </row>
    <row r="32" spans="1:19" ht="15.75" customHeight="1" thickBot="1" x14ac:dyDescent="0.3">
      <c r="A32" s="2"/>
      <c r="B32" s="41"/>
      <c r="C32" s="50" t="s">
        <v>78</v>
      </c>
      <c r="D32" s="51">
        <v>54.1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91.5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90"/>
      <c r="C40" s="139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1"/>
      <c r="P40" s="2"/>
    </row>
    <row r="41" spans="1:16" x14ac:dyDescent="0.25">
      <c r="A41" s="2"/>
      <c r="C41" s="139" t="s">
        <v>341</v>
      </c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1"/>
      <c r="P41" s="2"/>
    </row>
    <row r="42" spans="1:16" x14ac:dyDescent="0.25">
      <c r="A42" s="2"/>
      <c r="C42" s="139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1"/>
      <c r="P42" s="2"/>
    </row>
    <row r="43" spans="1:16" x14ac:dyDescent="0.25">
      <c r="A43" s="2"/>
      <c r="C43" s="139" t="s">
        <v>342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1"/>
      <c r="P43" s="2"/>
    </row>
    <row r="44" spans="1:16" x14ac:dyDescent="0.25">
      <c r="A44" s="2"/>
      <c r="C44" s="139" t="s">
        <v>343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1"/>
      <c r="P44" s="2"/>
    </row>
    <row r="45" spans="1:16" x14ac:dyDescent="0.25">
      <c r="A45" s="2"/>
      <c r="C45" s="139" t="s">
        <v>344</v>
      </c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1"/>
      <c r="P45" s="2"/>
    </row>
    <row r="46" spans="1:16" x14ac:dyDescent="0.25">
      <c r="A46" s="2"/>
      <c r="C46" s="139" t="s">
        <v>345</v>
      </c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1"/>
      <c r="P46" s="2"/>
    </row>
    <row r="47" spans="1:16" x14ac:dyDescent="0.25">
      <c r="A47" s="2"/>
      <c r="C47" s="139" t="s">
        <v>346</v>
      </c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1"/>
      <c r="P47" s="2"/>
    </row>
    <row r="48" spans="1:16" x14ac:dyDescent="0.25">
      <c r="A48" s="2"/>
      <c r="C48" s="139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1"/>
      <c r="P48" s="2"/>
    </row>
    <row r="49" spans="1:16" x14ac:dyDescent="0.25">
      <c r="A49" s="2"/>
      <c r="C49" s="139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1"/>
      <c r="P49" s="2"/>
    </row>
    <row r="50" spans="1:16" ht="15" customHeight="1" x14ac:dyDescent="0.25">
      <c r="A50" s="2"/>
      <c r="C50" s="139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1"/>
      <c r="P50" s="2"/>
    </row>
    <row r="51" spans="1:16" x14ac:dyDescent="0.25">
      <c r="A51" s="2"/>
      <c r="C51" s="139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1"/>
      <c r="P51" s="2"/>
    </row>
    <row r="52" spans="1:16" x14ac:dyDescent="0.25">
      <c r="A52" s="2"/>
      <c r="C52" s="139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1"/>
      <c r="P52" s="2"/>
    </row>
    <row r="53" spans="1:16" x14ac:dyDescent="0.25">
      <c r="A53" s="2"/>
      <c r="C53" s="144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110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9" t="s">
        <v>18</v>
      </c>
      <c r="D62" s="111" t="s">
        <v>19</v>
      </c>
      <c r="E62" s="111" t="s">
        <v>20</v>
      </c>
      <c r="F62" s="111" t="s">
        <v>21</v>
      </c>
      <c r="G62" s="111"/>
      <c r="H62" s="111"/>
      <c r="I62" s="111"/>
      <c r="J62" s="111"/>
      <c r="K62" s="113"/>
      <c r="M62" s="6" t="s">
        <v>22</v>
      </c>
      <c r="N62" s="114" t="s">
        <v>20</v>
      </c>
      <c r="O62" s="115"/>
      <c r="P62" s="2"/>
    </row>
    <row r="63" spans="1:16" x14ac:dyDescent="0.25">
      <c r="A63" s="2"/>
      <c r="C63" s="110"/>
      <c r="D63" s="112"/>
      <c r="E63" s="112"/>
      <c r="F63" s="7" t="s">
        <v>23</v>
      </c>
      <c r="G63" s="7" t="s">
        <v>24</v>
      </c>
      <c r="H63" s="7" t="s">
        <v>25</v>
      </c>
      <c r="I63" s="7" t="s">
        <v>26</v>
      </c>
      <c r="J63" s="112" t="s">
        <v>6</v>
      </c>
      <c r="K63" s="116"/>
      <c r="M63" s="8">
        <v>1</v>
      </c>
      <c r="N63" s="117"/>
      <c r="O63" s="118"/>
      <c r="P63" s="2"/>
    </row>
    <row r="64" spans="1:16" ht="15" customHeight="1" x14ac:dyDescent="0.25">
      <c r="A64" s="2"/>
      <c r="C64" s="9" t="s">
        <v>27</v>
      </c>
      <c r="D64" s="10"/>
      <c r="E64" s="10"/>
      <c r="F64" s="11">
        <v>1536</v>
      </c>
      <c r="G64" s="12"/>
      <c r="H64" s="12"/>
      <c r="I64" s="12"/>
      <c r="J64" s="119">
        <f>AVERAGE(F64:I64)</f>
        <v>1536</v>
      </c>
      <c r="K64" s="120"/>
      <c r="M64" s="8">
        <v>2</v>
      </c>
      <c r="N64" s="117">
        <v>9.5</v>
      </c>
      <c r="O64" s="118"/>
      <c r="P64" s="2"/>
    </row>
    <row r="65" spans="1:16" x14ac:dyDescent="0.25">
      <c r="A65" s="2"/>
      <c r="C65" s="9" t="s">
        <v>28</v>
      </c>
      <c r="D65" s="10"/>
      <c r="E65" s="10"/>
      <c r="F65" s="11">
        <v>548</v>
      </c>
      <c r="G65" s="12"/>
      <c r="H65" s="12"/>
      <c r="I65" s="12"/>
      <c r="J65" s="119">
        <f t="shared" ref="J65:J70" si="1">AVERAGE(F65:I65)</f>
        <v>548</v>
      </c>
      <c r="K65" s="120"/>
      <c r="M65" s="8">
        <v>3</v>
      </c>
      <c r="N65" s="117">
        <v>9.1999999999999993</v>
      </c>
      <c r="O65" s="118"/>
      <c r="P65" s="2"/>
    </row>
    <row r="66" spans="1:16" ht="15" customHeight="1" x14ac:dyDescent="0.25">
      <c r="A66" s="2"/>
      <c r="C66" s="9" t="s">
        <v>29</v>
      </c>
      <c r="D66" s="11">
        <v>62.91</v>
      </c>
      <c r="E66" s="11">
        <v>8</v>
      </c>
      <c r="F66" s="11">
        <v>1168</v>
      </c>
      <c r="G66" s="11">
        <v>1159</v>
      </c>
      <c r="H66" s="11">
        <v>1324</v>
      </c>
      <c r="I66" s="11">
        <v>1285</v>
      </c>
      <c r="J66" s="119">
        <f t="shared" si="1"/>
        <v>1234</v>
      </c>
      <c r="K66" s="120"/>
      <c r="M66" s="8">
        <v>4</v>
      </c>
      <c r="N66" s="117">
        <v>8.4</v>
      </c>
      <c r="O66" s="118"/>
      <c r="P66" s="2"/>
    </row>
    <row r="67" spans="1:16" ht="15" customHeight="1" x14ac:dyDescent="0.25">
      <c r="A67" s="2"/>
      <c r="C67" s="9" t="s">
        <v>31</v>
      </c>
      <c r="D67" s="11">
        <v>59.13</v>
      </c>
      <c r="E67" s="11">
        <v>9.1</v>
      </c>
      <c r="F67" s="11">
        <v>502</v>
      </c>
      <c r="G67" s="11">
        <v>497</v>
      </c>
      <c r="H67" s="11">
        <v>529</v>
      </c>
      <c r="I67" s="11">
        <v>511</v>
      </c>
      <c r="J67" s="119">
        <f t="shared" si="1"/>
        <v>509.75</v>
      </c>
      <c r="K67" s="120"/>
      <c r="M67" s="8">
        <v>5</v>
      </c>
      <c r="N67" s="117">
        <v>9.6999999999999993</v>
      </c>
      <c r="O67" s="118"/>
      <c r="P67" s="2"/>
    </row>
    <row r="68" spans="1:16" ht="15.75" customHeight="1" thickBot="1" x14ac:dyDescent="0.3">
      <c r="A68" s="2"/>
      <c r="C68" s="9" t="s">
        <v>33</v>
      </c>
      <c r="D68" s="11"/>
      <c r="E68" s="11"/>
      <c r="F68" s="11">
        <v>322</v>
      </c>
      <c r="G68" s="63">
        <v>317</v>
      </c>
      <c r="H68" s="63">
        <v>311</v>
      </c>
      <c r="I68" s="63">
        <v>296</v>
      </c>
      <c r="J68" s="119">
        <f t="shared" si="1"/>
        <v>311.5</v>
      </c>
      <c r="K68" s="120"/>
      <c r="M68" s="13">
        <v>6</v>
      </c>
      <c r="N68" s="121">
        <v>9.6</v>
      </c>
      <c r="O68" s="122"/>
      <c r="P68" s="2"/>
    </row>
    <row r="69" spans="1:16" ht="15.75" thickBot="1" x14ac:dyDescent="0.3">
      <c r="A69" s="2"/>
      <c r="C69" s="9" t="s">
        <v>35</v>
      </c>
      <c r="D69" s="11"/>
      <c r="E69" s="11"/>
      <c r="F69" s="11">
        <v>240</v>
      </c>
      <c r="G69" s="63">
        <v>234</v>
      </c>
      <c r="H69" s="63">
        <v>251</v>
      </c>
      <c r="I69" s="63">
        <v>248</v>
      </c>
      <c r="J69" s="119">
        <f t="shared" si="1"/>
        <v>243.25</v>
      </c>
      <c r="K69" s="120"/>
      <c r="N69" s="68" t="s">
        <v>36</v>
      </c>
      <c r="O69" s="69" t="s">
        <v>37</v>
      </c>
      <c r="P69" s="2"/>
    </row>
    <row r="70" spans="1:16" ht="15.75" thickBot="1" x14ac:dyDescent="0.3">
      <c r="A70" s="2"/>
      <c r="C70" s="14" t="s">
        <v>39</v>
      </c>
      <c r="D70" s="15">
        <v>59.05</v>
      </c>
      <c r="E70" s="15">
        <v>8.9</v>
      </c>
      <c r="F70" s="15">
        <v>243</v>
      </c>
      <c r="G70" s="15">
        <v>256</v>
      </c>
      <c r="H70" s="15">
        <v>254</v>
      </c>
      <c r="I70" s="15">
        <v>250</v>
      </c>
      <c r="J70" s="123">
        <f t="shared" si="1"/>
        <v>250.75</v>
      </c>
      <c r="K70" s="124"/>
      <c r="M70" s="67" t="s">
        <v>40</v>
      </c>
      <c r="N70" s="65">
        <v>3.41</v>
      </c>
      <c r="O70" s="66">
        <v>5.1100000000000003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18</v>
      </c>
      <c r="D72" s="18" t="s">
        <v>19</v>
      </c>
      <c r="E72" s="18" t="s">
        <v>20</v>
      </c>
      <c r="F72" s="19" t="s">
        <v>41</v>
      </c>
      <c r="G72" s="20"/>
      <c r="H72" s="17" t="s">
        <v>18</v>
      </c>
      <c r="I72" s="111" t="s">
        <v>42</v>
      </c>
      <c r="J72" s="111"/>
      <c r="K72" s="113"/>
      <c r="M72" s="131" t="s">
        <v>43</v>
      </c>
      <c r="N72" s="132"/>
      <c r="O72" s="115"/>
      <c r="P72" s="2"/>
    </row>
    <row r="73" spans="1:16" ht="15" customHeight="1" x14ac:dyDescent="0.25">
      <c r="A73" s="2"/>
      <c r="C73" s="21" t="s">
        <v>44</v>
      </c>
      <c r="D73" s="11">
        <v>12.57</v>
      </c>
      <c r="E73" s="11">
        <v>10.1</v>
      </c>
      <c r="F73" s="22">
        <v>893</v>
      </c>
      <c r="G73" s="16"/>
      <c r="H73" s="23" t="s">
        <v>1</v>
      </c>
      <c r="I73" s="135">
        <v>5.21</v>
      </c>
      <c r="J73" s="135"/>
      <c r="K73" s="136"/>
      <c r="M73" s="24" t="s">
        <v>20</v>
      </c>
      <c r="N73" s="25" t="s">
        <v>45</v>
      </c>
      <c r="O73" s="26" t="s">
        <v>46</v>
      </c>
      <c r="P73" s="2"/>
    </row>
    <row r="74" spans="1:16" ht="15.75" thickBot="1" x14ac:dyDescent="0.3">
      <c r="A74" s="2"/>
      <c r="C74" s="21" t="s">
        <v>47</v>
      </c>
      <c r="D74" s="11">
        <v>64.88</v>
      </c>
      <c r="E74" s="11"/>
      <c r="F74" s="22">
        <v>260</v>
      </c>
      <c r="G74" s="16"/>
      <c r="H74" s="27" t="s">
        <v>2</v>
      </c>
      <c r="I74" s="137">
        <v>4.8499999999999996</v>
      </c>
      <c r="J74" s="137"/>
      <c r="K74" s="138"/>
      <c r="M74" s="65">
        <v>6.9</v>
      </c>
      <c r="N74" s="28">
        <v>100</v>
      </c>
      <c r="O74" s="66">
        <v>0.03</v>
      </c>
      <c r="P74" s="2"/>
    </row>
    <row r="75" spans="1:16" ht="15" customHeight="1" thickBot="1" x14ac:dyDescent="0.3">
      <c r="A75" s="2"/>
      <c r="C75" s="21" t="s">
        <v>48</v>
      </c>
      <c r="D75" s="11">
        <v>67.400000000000006</v>
      </c>
      <c r="E75" s="11"/>
      <c r="F75" s="22">
        <v>258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49</v>
      </c>
      <c r="D76" s="11"/>
      <c r="E76" s="11"/>
      <c r="F76" s="22"/>
      <c r="G76" s="16"/>
      <c r="H76" s="109" t="s">
        <v>50</v>
      </c>
      <c r="I76" s="111"/>
      <c r="J76" s="111"/>
      <c r="K76" s="113"/>
      <c r="M76" s="6" t="s">
        <v>51</v>
      </c>
      <c r="N76" s="29" t="s">
        <v>20</v>
      </c>
      <c r="O76" s="30" t="s">
        <v>52</v>
      </c>
      <c r="P76" s="2"/>
    </row>
    <row r="77" spans="1:16" x14ac:dyDescent="0.25">
      <c r="A77" s="2"/>
      <c r="C77" s="21" t="s">
        <v>53</v>
      </c>
      <c r="D77" s="11">
        <v>64.94</v>
      </c>
      <c r="E77" s="11"/>
      <c r="F77" s="22">
        <v>267</v>
      </c>
      <c r="G77" s="16"/>
      <c r="H77" s="31" t="s">
        <v>54</v>
      </c>
      <c r="I77" s="7" t="s">
        <v>55</v>
      </c>
      <c r="J77" s="7" t="s">
        <v>56</v>
      </c>
      <c r="K77" s="32" t="s">
        <v>57</v>
      </c>
      <c r="M77" s="8">
        <v>1</v>
      </c>
      <c r="N77" s="33">
        <v>5.5</v>
      </c>
      <c r="O77" s="34">
        <v>100</v>
      </c>
      <c r="P77" s="2"/>
    </row>
    <row r="78" spans="1:16" x14ac:dyDescent="0.25">
      <c r="A78" s="2"/>
      <c r="C78" s="21" t="s">
        <v>58</v>
      </c>
      <c r="D78" s="11">
        <v>73.260000000000005</v>
      </c>
      <c r="E78" s="11"/>
      <c r="F78" s="22">
        <v>1849</v>
      </c>
      <c r="G78" s="16"/>
      <c r="H78" s="125">
        <v>4</v>
      </c>
      <c r="I78" s="127">
        <v>537</v>
      </c>
      <c r="J78" s="127">
        <v>456</v>
      </c>
      <c r="K78" s="129">
        <f>((I78-J78)/I78)</f>
        <v>0.15083798882681565</v>
      </c>
      <c r="M78" s="13">
        <v>2</v>
      </c>
      <c r="N78" s="35">
        <v>5.7</v>
      </c>
      <c r="O78" s="36">
        <v>100</v>
      </c>
      <c r="P78" s="2"/>
    </row>
    <row r="79" spans="1:16" ht="15.75" thickBot="1" x14ac:dyDescent="0.3">
      <c r="A79" s="2"/>
      <c r="C79" s="21" t="s">
        <v>59</v>
      </c>
      <c r="D79" s="11">
        <v>75.06</v>
      </c>
      <c r="E79" s="11">
        <v>7.6</v>
      </c>
      <c r="F79" s="22">
        <v>641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60</v>
      </c>
      <c r="D80" s="11"/>
      <c r="E80" s="11"/>
      <c r="F80" s="22">
        <v>615</v>
      </c>
      <c r="G80" s="16"/>
      <c r="H80" s="125">
        <v>7</v>
      </c>
      <c r="I80" s="127">
        <v>396</v>
      </c>
      <c r="J80" s="127">
        <v>236</v>
      </c>
      <c r="K80" s="129">
        <f>((I80-J80)/I80)</f>
        <v>0.40404040404040403</v>
      </c>
      <c r="M80" s="131" t="s">
        <v>61</v>
      </c>
      <c r="N80" s="132"/>
      <c r="O80" s="115"/>
      <c r="P80" s="2"/>
    </row>
    <row r="81" spans="1:16" ht="15.75" thickBot="1" x14ac:dyDescent="0.3">
      <c r="A81" s="2"/>
      <c r="C81" s="21" t="s">
        <v>62</v>
      </c>
      <c r="D81" s="11">
        <v>76.78</v>
      </c>
      <c r="E81" s="11">
        <v>7.1</v>
      </c>
      <c r="F81" s="22">
        <v>1049</v>
      </c>
      <c r="G81" s="16"/>
      <c r="H81" s="126"/>
      <c r="I81" s="128"/>
      <c r="J81" s="128"/>
      <c r="K81" s="130"/>
      <c r="M81" s="133" t="s">
        <v>63</v>
      </c>
      <c r="N81" s="134"/>
      <c r="O81" s="37">
        <f>(J66-J67)/J66</f>
        <v>0.58691247974068073</v>
      </c>
      <c r="P81" s="2"/>
    </row>
    <row r="82" spans="1:16" ht="15.75" thickBot="1" x14ac:dyDescent="0.3">
      <c r="A82" s="2"/>
      <c r="C82" s="38" t="s">
        <v>64</v>
      </c>
      <c r="D82" s="15"/>
      <c r="E82" s="15"/>
      <c r="F82" s="39">
        <v>997</v>
      </c>
      <c r="G82" s="16"/>
      <c r="M82" s="133" t="s">
        <v>65</v>
      </c>
      <c r="N82" s="134"/>
      <c r="O82" s="37">
        <f>(J67-J68)/J67</f>
        <v>0.38891613536047082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31" t="s">
        <v>66</v>
      </c>
      <c r="I83" s="132"/>
      <c r="J83" s="132"/>
      <c r="K83" s="115"/>
      <c r="M83" s="133" t="s">
        <v>67</v>
      </c>
      <c r="N83" s="134"/>
      <c r="O83" s="37">
        <f>(J68-J69)/J68</f>
        <v>0.21910112359550563</v>
      </c>
      <c r="P83" s="2"/>
    </row>
    <row r="84" spans="1:16" ht="15.75" customHeight="1" x14ac:dyDescent="0.25">
      <c r="A84" s="2"/>
      <c r="B84" s="41"/>
      <c r="C84" s="42" t="s">
        <v>18</v>
      </c>
      <c r="D84" s="43" t="s">
        <v>19</v>
      </c>
      <c r="E84" s="43" t="s">
        <v>14</v>
      </c>
      <c r="F84" s="19" t="s">
        <v>13</v>
      </c>
      <c r="G84" s="44" t="s">
        <v>20</v>
      </c>
      <c r="H84" s="24" t="s">
        <v>18</v>
      </c>
      <c r="I84" s="25" t="s">
        <v>68</v>
      </c>
      <c r="J84" s="25" t="s">
        <v>69</v>
      </c>
      <c r="K84" s="26" t="s">
        <v>70</v>
      </c>
      <c r="M84" s="133" t="s">
        <v>71</v>
      </c>
      <c r="N84" s="134"/>
      <c r="O84" s="37">
        <f>(J69-J70)/J69</f>
        <v>-3.0832476875642344E-2</v>
      </c>
      <c r="P84" s="2"/>
    </row>
    <row r="85" spans="1:16" x14ac:dyDescent="0.25">
      <c r="A85" s="2"/>
      <c r="B85" s="41"/>
      <c r="C85" s="45" t="s">
        <v>72</v>
      </c>
      <c r="D85" s="33">
        <v>91.85</v>
      </c>
      <c r="E85" s="33"/>
      <c r="F85" s="34"/>
      <c r="G85" s="46"/>
      <c r="H85" s="47" t="s">
        <v>1</v>
      </c>
      <c r="I85" s="33">
        <v>346</v>
      </c>
      <c r="J85" s="33">
        <v>277</v>
      </c>
      <c r="K85" s="34">
        <f>I85-J85</f>
        <v>69</v>
      </c>
      <c r="M85" s="142" t="s">
        <v>73</v>
      </c>
      <c r="N85" s="143"/>
      <c r="O85" s="70">
        <f>(J67-J70)/J67</f>
        <v>0.5080922020598333</v>
      </c>
      <c r="P85" s="2"/>
    </row>
    <row r="86" spans="1:16" ht="15.75" thickBot="1" x14ac:dyDescent="0.3">
      <c r="A86" s="2"/>
      <c r="B86" s="41"/>
      <c r="C86" s="45" t="s">
        <v>74</v>
      </c>
      <c r="D86" s="33">
        <v>73.099999999999994</v>
      </c>
      <c r="E86" s="33">
        <v>68.900000000000006</v>
      </c>
      <c r="F86" s="34">
        <v>94.25</v>
      </c>
      <c r="G86" s="48">
        <v>5.7</v>
      </c>
      <c r="H86" s="65" t="s">
        <v>2</v>
      </c>
      <c r="I86" s="35">
        <v>251</v>
      </c>
      <c r="J86" s="35">
        <v>232</v>
      </c>
      <c r="K86" s="34">
        <f>I86-J86</f>
        <v>19</v>
      </c>
      <c r="L86" s="49"/>
      <c r="M86" s="147" t="s">
        <v>75</v>
      </c>
      <c r="N86" s="148"/>
      <c r="O86" s="71">
        <f>(J66-J70)/J66</f>
        <v>0.79679902755267418</v>
      </c>
      <c r="P86" s="2"/>
    </row>
    <row r="87" spans="1:16" ht="15" customHeight="1" x14ac:dyDescent="0.25">
      <c r="A87" s="2"/>
      <c r="B87" s="41"/>
      <c r="C87" s="45" t="s">
        <v>76</v>
      </c>
      <c r="D87" s="33">
        <v>79.2</v>
      </c>
      <c r="E87" s="33">
        <v>66.23</v>
      </c>
      <c r="F87" s="34">
        <v>83.63</v>
      </c>
      <c r="P87" s="2"/>
    </row>
    <row r="88" spans="1:16" ht="15" customHeight="1" x14ac:dyDescent="0.25">
      <c r="A88" s="2"/>
      <c r="B88" s="41"/>
      <c r="C88" s="45" t="s">
        <v>77</v>
      </c>
      <c r="D88" s="33">
        <v>78.2</v>
      </c>
      <c r="E88" s="33">
        <v>55.58</v>
      </c>
      <c r="F88" s="34">
        <v>71.08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54.75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91.5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90"/>
      <c r="C97" s="139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1"/>
      <c r="P97" s="2"/>
    </row>
    <row r="98" spans="1:18" ht="15" customHeight="1" x14ac:dyDescent="0.25">
      <c r="A98" s="2"/>
      <c r="C98" s="139" t="s">
        <v>347</v>
      </c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1"/>
      <c r="P98" s="2"/>
    </row>
    <row r="99" spans="1:18" ht="15" customHeight="1" x14ac:dyDescent="0.25">
      <c r="A99" s="2"/>
      <c r="C99" s="139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1"/>
      <c r="P99" s="2"/>
    </row>
    <row r="100" spans="1:18" ht="15.75" customHeight="1" x14ac:dyDescent="0.25">
      <c r="A100" s="2"/>
      <c r="C100" s="139" t="s">
        <v>348</v>
      </c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1"/>
      <c r="P100" s="2"/>
      <c r="R100" s="64" t="s">
        <v>16</v>
      </c>
    </row>
    <row r="101" spans="1:18" ht="15" customHeight="1" x14ac:dyDescent="0.25">
      <c r="A101" s="2"/>
      <c r="C101" s="139" t="s">
        <v>349</v>
      </c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1"/>
      <c r="P101" s="2"/>
    </row>
    <row r="102" spans="1:18" ht="15" customHeight="1" x14ac:dyDescent="0.25">
      <c r="A102" s="2"/>
      <c r="C102" s="139" t="s">
        <v>344</v>
      </c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1"/>
      <c r="P102" s="2"/>
    </row>
    <row r="103" spans="1:18" x14ac:dyDescent="0.25">
      <c r="A103" s="2"/>
      <c r="C103" s="139" t="s">
        <v>350</v>
      </c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1"/>
      <c r="P103" s="2"/>
    </row>
    <row r="104" spans="1:18" x14ac:dyDescent="0.25">
      <c r="A104" s="2"/>
      <c r="C104" s="139" t="s">
        <v>351</v>
      </c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1"/>
      <c r="P104" s="2"/>
    </row>
    <row r="105" spans="1:18" x14ac:dyDescent="0.25">
      <c r="A105" s="2"/>
      <c r="C105" s="139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1"/>
      <c r="P105" s="2"/>
    </row>
    <row r="106" spans="1:18" x14ac:dyDescent="0.25">
      <c r="A106" s="2"/>
      <c r="C106" s="139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1"/>
      <c r="P106" s="2"/>
    </row>
    <row r="107" spans="1:18" x14ac:dyDescent="0.25">
      <c r="A107" s="2"/>
      <c r="C107" s="139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1"/>
      <c r="P107" s="2"/>
    </row>
    <row r="108" spans="1:18" x14ac:dyDescent="0.25">
      <c r="A108" s="2"/>
      <c r="C108" s="139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1"/>
      <c r="P108" s="2"/>
    </row>
    <row r="109" spans="1:18" x14ac:dyDescent="0.25">
      <c r="A109" s="2"/>
      <c r="C109" s="139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1"/>
      <c r="P109" s="2"/>
    </row>
    <row r="110" spans="1:18" x14ac:dyDescent="0.25">
      <c r="A110" s="2"/>
      <c r="C110" s="144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16</v>
      </c>
      <c r="C115" s="4" t="s">
        <v>155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9" t="s">
        <v>18</v>
      </c>
      <c r="D117" s="111" t="s">
        <v>19</v>
      </c>
      <c r="E117" s="111" t="s">
        <v>20</v>
      </c>
      <c r="F117" s="111" t="s">
        <v>21</v>
      </c>
      <c r="G117" s="111"/>
      <c r="H117" s="111"/>
      <c r="I117" s="111"/>
      <c r="J117" s="111"/>
      <c r="K117" s="113"/>
      <c r="M117" s="6" t="s">
        <v>22</v>
      </c>
      <c r="N117" s="114" t="s">
        <v>20</v>
      </c>
      <c r="O117" s="115"/>
      <c r="P117" s="2"/>
    </row>
    <row r="118" spans="1:16" x14ac:dyDescent="0.25">
      <c r="A118" s="2"/>
      <c r="C118" s="110"/>
      <c r="D118" s="112"/>
      <c r="E118" s="112"/>
      <c r="F118" s="7" t="s">
        <v>23</v>
      </c>
      <c r="G118" s="7" t="s">
        <v>24</v>
      </c>
      <c r="H118" s="7" t="s">
        <v>25</v>
      </c>
      <c r="I118" s="7" t="s">
        <v>26</v>
      </c>
      <c r="J118" s="112" t="s">
        <v>6</v>
      </c>
      <c r="K118" s="116"/>
      <c r="M118" s="8">
        <v>1</v>
      </c>
      <c r="N118" s="117"/>
      <c r="O118" s="118"/>
      <c r="P118" s="2"/>
    </row>
    <row r="119" spans="1:16" x14ac:dyDescent="0.25">
      <c r="A119" s="2"/>
      <c r="C119" s="9" t="s">
        <v>27</v>
      </c>
      <c r="D119" s="10"/>
      <c r="E119" s="10"/>
      <c r="F119" s="11">
        <v>1292</v>
      </c>
      <c r="G119" s="12"/>
      <c r="H119" s="12"/>
      <c r="I119" s="12"/>
      <c r="J119" s="119">
        <f>AVERAGE(F119:I119)</f>
        <v>1292</v>
      </c>
      <c r="K119" s="120"/>
      <c r="M119" s="8">
        <v>2</v>
      </c>
      <c r="N119" s="117">
        <v>9.4</v>
      </c>
      <c r="O119" s="118"/>
      <c r="P119" s="2"/>
    </row>
    <row r="120" spans="1:16" x14ac:dyDescent="0.25">
      <c r="A120" s="2"/>
      <c r="C120" s="9" t="s">
        <v>28</v>
      </c>
      <c r="D120" s="10"/>
      <c r="E120" s="10"/>
      <c r="F120" s="11">
        <v>605</v>
      </c>
      <c r="G120" s="12"/>
      <c r="H120" s="12"/>
      <c r="I120" s="12"/>
      <c r="J120" s="119">
        <f t="shared" ref="J120:J125" si="2">AVERAGE(F120:I120)</f>
        <v>605</v>
      </c>
      <c r="K120" s="120"/>
      <c r="M120" s="8">
        <v>3</v>
      </c>
      <c r="N120" s="117">
        <v>9.1</v>
      </c>
      <c r="O120" s="118"/>
      <c r="P120" s="2"/>
    </row>
    <row r="121" spans="1:16" x14ac:dyDescent="0.25">
      <c r="A121" s="2"/>
      <c r="C121" s="9" t="s">
        <v>29</v>
      </c>
      <c r="D121" s="11">
        <v>65.7</v>
      </c>
      <c r="E121" s="11">
        <v>8.5</v>
      </c>
      <c r="F121" s="11">
        <v>952</v>
      </c>
      <c r="G121" s="11">
        <v>1015</v>
      </c>
      <c r="H121" s="11">
        <v>1107</v>
      </c>
      <c r="I121" s="11">
        <v>1131</v>
      </c>
      <c r="J121" s="119">
        <f t="shared" si="2"/>
        <v>1051.25</v>
      </c>
      <c r="K121" s="120"/>
      <c r="M121" s="8">
        <v>4</v>
      </c>
      <c r="N121" s="117">
        <v>8.1</v>
      </c>
      <c r="O121" s="118"/>
      <c r="P121" s="2"/>
    </row>
    <row r="122" spans="1:16" x14ac:dyDescent="0.25">
      <c r="A122" s="2"/>
      <c r="C122" s="9" t="s">
        <v>31</v>
      </c>
      <c r="D122" s="11">
        <v>59.3</v>
      </c>
      <c r="E122" s="11">
        <v>8.8000000000000007</v>
      </c>
      <c r="F122" s="11">
        <v>450</v>
      </c>
      <c r="G122" s="11">
        <v>512</v>
      </c>
      <c r="H122" s="11">
        <v>378</v>
      </c>
      <c r="I122" s="11">
        <v>403</v>
      </c>
      <c r="J122" s="119">
        <f t="shared" si="2"/>
        <v>435.75</v>
      </c>
      <c r="K122" s="120"/>
      <c r="M122" s="8">
        <v>5</v>
      </c>
      <c r="N122" s="117">
        <v>9.5</v>
      </c>
      <c r="O122" s="118"/>
      <c r="P122" s="2"/>
    </row>
    <row r="123" spans="1:16" x14ac:dyDescent="0.25">
      <c r="A123" s="2"/>
      <c r="C123" s="9" t="s">
        <v>33</v>
      </c>
      <c r="D123" s="11"/>
      <c r="E123" s="11"/>
      <c r="F123" s="11">
        <v>334</v>
      </c>
      <c r="G123" s="63">
        <v>321</v>
      </c>
      <c r="H123" s="63">
        <v>285</v>
      </c>
      <c r="I123" s="63">
        <v>298</v>
      </c>
      <c r="J123" s="119">
        <f t="shared" si="2"/>
        <v>309.5</v>
      </c>
      <c r="K123" s="120"/>
      <c r="M123" s="13">
        <v>6</v>
      </c>
      <c r="N123" s="121">
        <v>9.1999999999999993</v>
      </c>
      <c r="O123" s="122"/>
      <c r="P123" s="2"/>
    </row>
    <row r="124" spans="1:16" ht="15.75" thickBot="1" x14ac:dyDescent="0.3">
      <c r="A124" s="2"/>
      <c r="C124" s="9" t="s">
        <v>35</v>
      </c>
      <c r="D124" s="11"/>
      <c r="E124" s="11"/>
      <c r="F124" s="11">
        <v>247</v>
      </c>
      <c r="G124" s="63">
        <v>253</v>
      </c>
      <c r="H124" s="63">
        <v>200</v>
      </c>
      <c r="I124" s="63">
        <v>201</v>
      </c>
      <c r="J124" s="119">
        <f t="shared" si="2"/>
        <v>225.25</v>
      </c>
      <c r="K124" s="120"/>
      <c r="N124" s="68" t="s">
        <v>36</v>
      </c>
      <c r="O124" s="69" t="s">
        <v>37</v>
      </c>
      <c r="P124" s="2"/>
    </row>
    <row r="125" spans="1:16" ht="15.75" thickBot="1" x14ac:dyDescent="0.3">
      <c r="A125" s="2"/>
      <c r="C125" s="14" t="s">
        <v>39</v>
      </c>
      <c r="D125" s="15">
        <v>59.06</v>
      </c>
      <c r="E125" s="15">
        <v>8.6999999999999993</v>
      </c>
      <c r="F125" s="15">
        <v>246</v>
      </c>
      <c r="G125" s="15">
        <v>251</v>
      </c>
      <c r="H125" s="15">
        <v>202</v>
      </c>
      <c r="I125" s="15">
        <v>204</v>
      </c>
      <c r="J125" s="123">
        <f t="shared" si="2"/>
        <v>225.75</v>
      </c>
      <c r="K125" s="124"/>
      <c r="M125" s="67" t="s">
        <v>40</v>
      </c>
      <c r="N125" s="65">
        <v>3.26</v>
      </c>
      <c r="O125" s="66">
        <v>5.35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18</v>
      </c>
      <c r="D127" s="18" t="s">
        <v>19</v>
      </c>
      <c r="E127" s="18" t="s">
        <v>20</v>
      </c>
      <c r="F127" s="19" t="s">
        <v>41</v>
      </c>
      <c r="G127" s="20"/>
      <c r="H127" s="17" t="s">
        <v>18</v>
      </c>
      <c r="I127" s="111" t="s">
        <v>42</v>
      </c>
      <c r="J127" s="111"/>
      <c r="K127" s="113"/>
      <c r="M127" s="131" t="s">
        <v>43</v>
      </c>
      <c r="N127" s="132"/>
      <c r="O127" s="115"/>
      <c r="P127" s="2"/>
    </row>
    <row r="128" spans="1:16" x14ac:dyDescent="0.25">
      <c r="A128" s="2"/>
      <c r="C128" s="21" t="s">
        <v>44</v>
      </c>
      <c r="D128" s="11">
        <v>11.99</v>
      </c>
      <c r="E128" s="11">
        <v>8.8000000000000007</v>
      </c>
      <c r="F128" s="22">
        <v>1198</v>
      </c>
      <c r="G128" s="16"/>
      <c r="H128" s="23" t="s">
        <v>1</v>
      </c>
      <c r="I128" s="135">
        <v>5.38</v>
      </c>
      <c r="J128" s="135"/>
      <c r="K128" s="136"/>
      <c r="M128" s="24" t="s">
        <v>20</v>
      </c>
      <c r="N128" s="25" t="s">
        <v>45</v>
      </c>
      <c r="O128" s="26" t="s">
        <v>46</v>
      </c>
      <c r="P128" s="2"/>
    </row>
    <row r="129" spans="1:16" ht="15.75" thickBot="1" x14ac:dyDescent="0.3">
      <c r="A129" s="2"/>
      <c r="C129" s="21" t="s">
        <v>47</v>
      </c>
      <c r="D129" s="11">
        <v>61.87</v>
      </c>
      <c r="E129" s="11"/>
      <c r="F129" s="22">
        <v>257</v>
      </c>
      <c r="G129" s="16"/>
      <c r="H129" s="27" t="s">
        <v>2</v>
      </c>
      <c r="I129" s="137">
        <v>5.05</v>
      </c>
      <c r="J129" s="137"/>
      <c r="K129" s="138"/>
      <c r="M129" s="65">
        <v>6.9</v>
      </c>
      <c r="N129" s="28">
        <v>59</v>
      </c>
      <c r="O129" s="66">
        <v>0.04</v>
      </c>
      <c r="P129" s="2"/>
    </row>
    <row r="130" spans="1:16" ht="15" customHeight="1" thickBot="1" x14ac:dyDescent="0.3">
      <c r="A130" s="2"/>
      <c r="C130" s="21" t="s">
        <v>48</v>
      </c>
      <c r="D130" s="11">
        <v>62.74</v>
      </c>
      <c r="E130" s="11"/>
      <c r="F130" s="22">
        <v>255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49</v>
      </c>
      <c r="D131" s="11"/>
      <c r="E131" s="11"/>
      <c r="F131" s="22"/>
      <c r="G131" s="16"/>
      <c r="H131" s="109" t="s">
        <v>50</v>
      </c>
      <c r="I131" s="111"/>
      <c r="J131" s="111"/>
      <c r="K131" s="113"/>
      <c r="M131" s="6" t="s">
        <v>51</v>
      </c>
      <c r="N131" s="29" t="s">
        <v>20</v>
      </c>
      <c r="O131" s="30" t="s">
        <v>52</v>
      </c>
      <c r="P131" s="2"/>
    </row>
    <row r="132" spans="1:16" x14ac:dyDescent="0.25">
      <c r="A132" s="2"/>
      <c r="C132" s="21" t="s">
        <v>53</v>
      </c>
      <c r="D132" s="11">
        <v>62.97</v>
      </c>
      <c r="E132" s="11"/>
      <c r="F132" s="22">
        <v>252</v>
      </c>
      <c r="G132" s="16"/>
      <c r="H132" s="31" t="s">
        <v>54</v>
      </c>
      <c r="I132" s="7" t="s">
        <v>55</v>
      </c>
      <c r="J132" s="7" t="s">
        <v>56</v>
      </c>
      <c r="K132" s="32" t="s">
        <v>57</v>
      </c>
      <c r="M132" s="8">
        <v>1</v>
      </c>
      <c r="N132" s="33">
        <v>5.7</v>
      </c>
      <c r="O132" s="34">
        <v>100</v>
      </c>
      <c r="P132" s="2"/>
    </row>
    <row r="133" spans="1:16" x14ac:dyDescent="0.25">
      <c r="A133" s="2"/>
      <c r="C133" s="21" t="s">
        <v>58</v>
      </c>
      <c r="D133" s="11">
        <v>74.489999999999995</v>
      </c>
      <c r="E133" s="11"/>
      <c r="F133" s="22">
        <v>1940</v>
      </c>
      <c r="G133" s="16"/>
      <c r="H133" s="125">
        <v>11</v>
      </c>
      <c r="I133" s="127">
        <v>464</v>
      </c>
      <c r="J133" s="127">
        <v>297</v>
      </c>
      <c r="K133" s="129">
        <f>((I133-J133)/I133)</f>
        <v>0.35991379310344829</v>
      </c>
      <c r="M133" s="13">
        <v>2</v>
      </c>
      <c r="N133" s="35">
        <v>5.9</v>
      </c>
      <c r="O133" s="36">
        <v>100</v>
      </c>
      <c r="P133" s="2"/>
    </row>
    <row r="134" spans="1:16" ht="15.75" thickBot="1" x14ac:dyDescent="0.3">
      <c r="A134" s="2"/>
      <c r="C134" s="21" t="s">
        <v>59</v>
      </c>
      <c r="D134" s="11">
        <v>75.37</v>
      </c>
      <c r="E134" s="11">
        <v>7.5</v>
      </c>
      <c r="F134" s="22">
        <v>629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60</v>
      </c>
      <c r="D135" s="11"/>
      <c r="E135" s="11"/>
      <c r="F135" s="22">
        <v>610</v>
      </c>
      <c r="G135" s="16"/>
      <c r="H135" s="125">
        <v>8</v>
      </c>
      <c r="I135" s="127">
        <v>393</v>
      </c>
      <c r="J135" s="127">
        <v>212</v>
      </c>
      <c r="K135" s="129">
        <f>((I135-J135)/I135)</f>
        <v>0.46055979643765904</v>
      </c>
      <c r="M135" s="131" t="s">
        <v>61</v>
      </c>
      <c r="N135" s="132"/>
      <c r="O135" s="115"/>
      <c r="P135" s="2"/>
    </row>
    <row r="136" spans="1:16" ht="15.75" thickBot="1" x14ac:dyDescent="0.3">
      <c r="A136" s="2"/>
      <c r="C136" s="21" t="s">
        <v>62</v>
      </c>
      <c r="D136" s="11">
        <v>76.45</v>
      </c>
      <c r="E136" s="11">
        <v>7.2</v>
      </c>
      <c r="F136" s="22">
        <v>1035</v>
      </c>
      <c r="G136" s="16"/>
      <c r="H136" s="126"/>
      <c r="I136" s="128"/>
      <c r="J136" s="128"/>
      <c r="K136" s="130"/>
      <c r="M136" s="133" t="s">
        <v>63</v>
      </c>
      <c r="N136" s="134"/>
      <c r="O136" s="37">
        <f>(J121-J122)/J121</f>
        <v>0.58549346016646853</v>
      </c>
      <c r="P136" s="2"/>
    </row>
    <row r="137" spans="1:16" ht="15.75" thickBot="1" x14ac:dyDescent="0.3">
      <c r="A137" s="2"/>
      <c r="C137" s="38" t="s">
        <v>64</v>
      </c>
      <c r="D137" s="15"/>
      <c r="E137" s="15"/>
      <c r="F137" s="39">
        <v>1012</v>
      </c>
      <c r="G137" s="16"/>
      <c r="M137" s="133" t="s">
        <v>65</v>
      </c>
      <c r="N137" s="134"/>
      <c r="O137" s="37">
        <f>(J122-J123)/J122</f>
        <v>0.28973034997131381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31" t="s">
        <v>66</v>
      </c>
      <c r="I138" s="132"/>
      <c r="J138" s="132"/>
      <c r="K138" s="115"/>
      <c r="M138" s="133" t="s">
        <v>67</v>
      </c>
      <c r="N138" s="134"/>
      <c r="O138" s="37">
        <f>(J123-J124)/J123</f>
        <v>0.27221324717285944</v>
      </c>
      <c r="P138" s="2"/>
    </row>
    <row r="139" spans="1:16" ht="15.75" customHeight="1" x14ac:dyDescent="0.25">
      <c r="A139" s="2"/>
      <c r="B139" s="41"/>
      <c r="C139" s="42" t="s">
        <v>18</v>
      </c>
      <c r="D139" s="43" t="s">
        <v>19</v>
      </c>
      <c r="E139" s="43" t="s">
        <v>14</v>
      </c>
      <c r="F139" s="19" t="s">
        <v>13</v>
      </c>
      <c r="G139" s="44" t="s">
        <v>20</v>
      </c>
      <c r="H139" s="24" t="s">
        <v>18</v>
      </c>
      <c r="I139" s="25" t="s">
        <v>68</v>
      </c>
      <c r="J139" s="25" t="s">
        <v>69</v>
      </c>
      <c r="K139" s="26" t="s">
        <v>70</v>
      </c>
      <c r="M139" s="133" t="s">
        <v>71</v>
      </c>
      <c r="N139" s="134"/>
      <c r="O139" s="37">
        <f>(J124-J125)/J124</f>
        <v>-2.2197558268590455E-3</v>
      </c>
      <c r="P139" s="2"/>
    </row>
    <row r="140" spans="1:16" x14ac:dyDescent="0.25">
      <c r="A140" s="2"/>
      <c r="B140" s="41"/>
      <c r="C140" s="45" t="s">
        <v>72</v>
      </c>
      <c r="D140" s="33">
        <v>91.55</v>
      </c>
      <c r="E140" s="33"/>
      <c r="F140" s="34"/>
      <c r="G140" s="46"/>
      <c r="H140" s="47" t="s">
        <v>104</v>
      </c>
      <c r="I140" s="33">
        <v>316</v>
      </c>
      <c r="J140" s="33">
        <v>255</v>
      </c>
      <c r="K140" s="34">
        <f>I140-J140</f>
        <v>61</v>
      </c>
      <c r="M140" s="142" t="s">
        <v>73</v>
      </c>
      <c r="N140" s="143"/>
      <c r="O140" s="70">
        <f>(J122-J125)/J122</f>
        <v>0.48192771084337349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72.7</v>
      </c>
      <c r="E141" s="33">
        <v>68.400000000000006</v>
      </c>
      <c r="F141" s="34">
        <v>94.09</v>
      </c>
      <c r="G141" s="48">
        <v>5.9</v>
      </c>
      <c r="H141" s="65" t="s">
        <v>2</v>
      </c>
      <c r="I141" s="35">
        <v>198</v>
      </c>
      <c r="J141" s="35">
        <v>168</v>
      </c>
      <c r="K141" s="34">
        <f>I141-J141</f>
        <v>30</v>
      </c>
      <c r="L141" s="49"/>
      <c r="M141" s="147" t="s">
        <v>75</v>
      </c>
      <c r="N141" s="148"/>
      <c r="O141" s="71">
        <f>(J121-J125)/J121</f>
        <v>0.78525564803804992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79.95</v>
      </c>
      <c r="E142" s="33">
        <v>66.760000000000005</v>
      </c>
      <c r="F142" s="34">
        <v>83.5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77.599999999999994</v>
      </c>
      <c r="E143" s="33">
        <v>55.3</v>
      </c>
      <c r="F143" s="34">
        <v>71.260000000000005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52.4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91.55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90"/>
      <c r="C152" s="139" t="s">
        <v>352</v>
      </c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1"/>
      <c r="P152" s="2"/>
    </row>
    <row r="153" spans="1:16" ht="15" customHeight="1" x14ac:dyDescent="0.25">
      <c r="A153" s="2"/>
      <c r="C153" s="139" t="s">
        <v>108</v>
      </c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1"/>
      <c r="P153" s="2"/>
    </row>
    <row r="154" spans="1:16" ht="15" customHeight="1" x14ac:dyDescent="0.25">
      <c r="A154" s="2"/>
      <c r="C154" s="139" t="s">
        <v>353</v>
      </c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1"/>
      <c r="P154" s="2"/>
    </row>
    <row r="155" spans="1:16" ht="15" customHeight="1" x14ac:dyDescent="0.25">
      <c r="A155" s="2"/>
      <c r="C155" s="139" t="s">
        <v>354</v>
      </c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1"/>
      <c r="P155" s="2"/>
    </row>
    <row r="156" spans="1:16" ht="15" customHeight="1" x14ac:dyDescent="0.25">
      <c r="A156" s="2"/>
      <c r="C156" s="139" t="s">
        <v>355</v>
      </c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1"/>
      <c r="P156" s="2"/>
    </row>
    <row r="157" spans="1:16" ht="15" customHeight="1" x14ac:dyDescent="0.25">
      <c r="A157" s="2"/>
      <c r="C157" s="139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1"/>
      <c r="P157" s="2"/>
    </row>
    <row r="158" spans="1:16" ht="15" customHeight="1" x14ac:dyDescent="0.25">
      <c r="A158" s="2"/>
      <c r="C158" s="139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1"/>
      <c r="P158" s="2"/>
    </row>
    <row r="159" spans="1:16" x14ac:dyDescent="0.25">
      <c r="A159" s="2"/>
      <c r="C159" s="139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1"/>
      <c r="P159" s="2"/>
    </row>
    <row r="160" spans="1:16" x14ac:dyDescent="0.25">
      <c r="A160" s="2"/>
      <c r="C160" s="139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1"/>
      <c r="P160" s="2"/>
    </row>
    <row r="161" spans="1:16" x14ac:dyDescent="0.25">
      <c r="A161" s="2"/>
      <c r="C161" s="139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1"/>
      <c r="P161" s="2"/>
    </row>
    <row r="162" spans="1:16" x14ac:dyDescent="0.25">
      <c r="A162" s="2"/>
      <c r="C162" s="139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1"/>
      <c r="P162" s="2"/>
    </row>
    <row r="163" spans="1:16" x14ac:dyDescent="0.25">
      <c r="A163" s="2"/>
      <c r="C163" s="139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1"/>
      <c r="P163" s="2"/>
    </row>
    <row r="164" spans="1:16" x14ac:dyDescent="0.25">
      <c r="A164" s="2"/>
      <c r="C164" s="139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1"/>
      <c r="P164" s="2"/>
    </row>
    <row r="165" spans="1:16" x14ac:dyDescent="0.25">
      <c r="A165" s="2"/>
      <c r="C165" s="144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19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ED404-63C7-4FDA-AA45-1D82B130BCDB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123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9" t="s">
        <v>18</v>
      </c>
      <c r="D5" s="111" t="s">
        <v>19</v>
      </c>
      <c r="E5" s="111" t="s">
        <v>20</v>
      </c>
      <c r="F5" s="111" t="s">
        <v>21</v>
      </c>
      <c r="G5" s="111"/>
      <c r="H5" s="111"/>
      <c r="I5" s="111"/>
      <c r="J5" s="111"/>
      <c r="K5" s="113"/>
      <c r="M5" s="6" t="s">
        <v>22</v>
      </c>
      <c r="N5" s="114" t="s">
        <v>20</v>
      </c>
      <c r="O5" s="115"/>
      <c r="P5" s="2"/>
    </row>
    <row r="6" spans="1:19" x14ac:dyDescent="0.25">
      <c r="A6" s="2"/>
      <c r="C6" s="110"/>
      <c r="D6" s="112"/>
      <c r="E6" s="112"/>
      <c r="F6" s="7" t="s">
        <v>23</v>
      </c>
      <c r="G6" s="7" t="s">
        <v>24</v>
      </c>
      <c r="H6" s="7" t="s">
        <v>25</v>
      </c>
      <c r="I6" s="7" t="s">
        <v>26</v>
      </c>
      <c r="J6" s="112" t="s">
        <v>6</v>
      </c>
      <c r="K6" s="116"/>
      <c r="M6" s="8">
        <v>1</v>
      </c>
      <c r="N6" s="117"/>
      <c r="O6" s="118"/>
      <c r="P6" s="2"/>
      <c r="R6" s="56" t="s">
        <v>0</v>
      </c>
      <c r="S6" s="56">
        <f>AVERAGE(J9,J66,J121)</f>
        <v>1052.75</v>
      </c>
    </row>
    <row r="7" spans="1:19" x14ac:dyDescent="0.25">
      <c r="A7" s="2"/>
      <c r="C7" s="9" t="s">
        <v>27</v>
      </c>
      <c r="D7" s="10"/>
      <c r="E7" s="10"/>
      <c r="F7" s="11">
        <v>1133</v>
      </c>
      <c r="G7" s="12"/>
      <c r="H7" s="12"/>
      <c r="I7" s="12"/>
      <c r="J7" s="119">
        <f>AVERAGE(F7:I7)</f>
        <v>1133</v>
      </c>
      <c r="K7" s="120"/>
      <c r="M7" s="8">
        <v>2</v>
      </c>
      <c r="N7" s="117">
        <v>9.6</v>
      </c>
      <c r="O7" s="118"/>
      <c r="P7" s="2"/>
      <c r="R7" s="56" t="s">
        <v>1</v>
      </c>
      <c r="S7" s="72">
        <f>AVERAGE(J10,J67,J122)</f>
        <v>401.08333333333331</v>
      </c>
    </row>
    <row r="8" spans="1:19" x14ac:dyDescent="0.25">
      <c r="A8" s="2"/>
      <c r="C8" s="9" t="s">
        <v>28</v>
      </c>
      <c r="D8" s="10"/>
      <c r="E8" s="10"/>
      <c r="F8" s="11">
        <v>577</v>
      </c>
      <c r="G8" s="12"/>
      <c r="H8" s="12"/>
      <c r="I8" s="12"/>
      <c r="J8" s="119">
        <f t="shared" ref="J8:J13" si="0">AVERAGE(F8:I8)</f>
        <v>577</v>
      </c>
      <c r="K8" s="120"/>
      <c r="M8" s="8">
        <v>3</v>
      </c>
      <c r="N8" s="117">
        <v>9.1999999999999993</v>
      </c>
      <c r="O8" s="118"/>
      <c r="P8" s="2"/>
      <c r="R8" s="56" t="s">
        <v>2</v>
      </c>
      <c r="S8" s="73">
        <f>AVERAGE(J13,J70,J125)</f>
        <v>192.91666666666666</v>
      </c>
    </row>
    <row r="9" spans="1:19" x14ac:dyDescent="0.25">
      <c r="A9" s="2"/>
      <c r="C9" s="9" t="s">
        <v>29</v>
      </c>
      <c r="D9" s="11">
        <v>61.62</v>
      </c>
      <c r="E9" s="11">
        <v>8.1999999999999993</v>
      </c>
      <c r="F9" s="11">
        <v>1044</v>
      </c>
      <c r="G9" s="11">
        <v>1029</v>
      </c>
      <c r="H9" s="11">
        <v>1067</v>
      </c>
      <c r="I9" s="11">
        <v>988</v>
      </c>
      <c r="J9" s="119">
        <f t="shared" si="0"/>
        <v>1032</v>
      </c>
      <c r="K9" s="120"/>
      <c r="M9" s="8">
        <v>4</v>
      </c>
      <c r="N9" s="117">
        <v>8.4</v>
      </c>
      <c r="O9" s="118"/>
      <c r="P9" s="2"/>
      <c r="R9" s="74" t="s">
        <v>552</v>
      </c>
      <c r="S9" s="76">
        <f>S6-S7</f>
        <v>651.66666666666674</v>
      </c>
    </row>
    <row r="10" spans="1:19" x14ac:dyDescent="0.25">
      <c r="A10" s="2"/>
      <c r="C10" s="9" t="s">
        <v>31</v>
      </c>
      <c r="D10" s="11">
        <v>60.71</v>
      </c>
      <c r="E10" s="11">
        <v>8.8000000000000007</v>
      </c>
      <c r="F10" s="11">
        <v>421</v>
      </c>
      <c r="G10" s="11">
        <v>429</v>
      </c>
      <c r="H10" s="11">
        <v>441</v>
      </c>
      <c r="I10" s="11">
        <v>429</v>
      </c>
      <c r="J10" s="119">
        <f t="shared" si="0"/>
        <v>430</v>
      </c>
      <c r="K10" s="120"/>
      <c r="M10" s="8">
        <v>5</v>
      </c>
      <c r="N10" s="117">
        <v>9.4</v>
      </c>
      <c r="O10" s="118"/>
      <c r="P10" s="2"/>
      <c r="R10" s="74" t="s">
        <v>32</v>
      </c>
      <c r="S10" s="76">
        <f>S7-S8</f>
        <v>208.16666666666666</v>
      </c>
    </row>
    <row r="11" spans="1:19" x14ac:dyDescent="0.25">
      <c r="A11" s="2"/>
      <c r="C11" s="9" t="s">
        <v>33</v>
      </c>
      <c r="D11" s="11"/>
      <c r="E11" s="11"/>
      <c r="F11" s="11">
        <v>322</v>
      </c>
      <c r="G11" s="63">
        <v>328</v>
      </c>
      <c r="H11" s="63">
        <v>335</v>
      </c>
      <c r="I11" s="63">
        <v>320</v>
      </c>
      <c r="J11" s="119">
        <f t="shared" si="0"/>
        <v>326.25</v>
      </c>
      <c r="K11" s="120"/>
      <c r="M11" s="13">
        <v>6</v>
      </c>
      <c r="N11" s="121">
        <v>9.3000000000000007</v>
      </c>
      <c r="O11" s="122"/>
      <c r="P11" s="2"/>
      <c r="R11" s="74" t="s">
        <v>30</v>
      </c>
      <c r="S11" s="75">
        <f>S6-S8</f>
        <v>859.83333333333337</v>
      </c>
    </row>
    <row r="12" spans="1:19" ht="15.75" thickBot="1" x14ac:dyDescent="0.3">
      <c r="A12" s="2"/>
      <c r="C12" s="9" t="s">
        <v>35</v>
      </c>
      <c r="D12" s="11"/>
      <c r="E12" s="11"/>
      <c r="F12" s="11">
        <v>200</v>
      </c>
      <c r="G12" s="63">
        <v>191</v>
      </c>
      <c r="H12" s="63">
        <v>188</v>
      </c>
      <c r="I12" s="63">
        <v>179</v>
      </c>
      <c r="J12" s="119">
        <f t="shared" si="0"/>
        <v>189.5</v>
      </c>
      <c r="K12" s="120"/>
      <c r="N12" s="68" t="s">
        <v>36</v>
      </c>
      <c r="O12" s="69" t="s">
        <v>37</v>
      </c>
      <c r="P12" s="2"/>
      <c r="R12" s="77" t="s">
        <v>553</v>
      </c>
      <c r="S12" s="94">
        <f>S9/S6</f>
        <v>0.61901369429272546</v>
      </c>
    </row>
    <row r="13" spans="1:19" ht="15.75" thickBot="1" x14ac:dyDescent="0.3">
      <c r="A13" s="2"/>
      <c r="C13" s="14" t="s">
        <v>39</v>
      </c>
      <c r="D13" s="15">
        <v>60.46</v>
      </c>
      <c r="E13" s="15">
        <v>8.3000000000000007</v>
      </c>
      <c r="F13" s="15">
        <v>209</v>
      </c>
      <c r="G13" s="15">
        <v>201</v>
      </c>
      <c r="H13" s="15">
        <v>196</v>
      </c>
      <c r="I13" s="15">
        <v>191</v>
      </c>
      <c r="J13" s="123">
        <f t="shared" si="0"/>
        <v>199.25</v>
      </c>
      <c r="K13" s="124"/>
      <c r="M13" s="67" t="s">
        <v>40</v>
      </c>
      <c r="N13" s="65">
        <v>3.88</v>
      </c>
      <c r="O13" s="66">
        <v>5.15</v>
      </c>
      <c r="P13" s="2"/>
      <c r="R13" s="77" t="s">
        <v>38</v>
      </c>
      <c r="S13" s="78">
        <f>S10/S7</f>
        <v>0.51901101184292542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34</v>
      </c>
      <c r="S14" s="94">
        <f>S11/S6</f>
        <v>0.81674978231615614</v>
      </c>
    </row>
    <row r="15" spans="1:19" ht="15" customHeight="1" x14ac:dyDescent="0.25">
      <c r="A15" s="2"/>
      <c r="C15" s="17" t="s">
        <v>18</v>
      </c>
      <c r="D15" s="18" t="s">
        <v>19</v>
      </c>
      <c r="E15" s="18" t="s">
        <v>20</v>
      </c>
      <c r="F15" s="19" t="s">
        <v>41</v>
      </c>
      <c r="G15" s="20"/>
      <c r="H15" s="17" t="s">
        <v>18</v>
      </c>
      <c r="I15" s="111" t="s">
        <v>42</v>
      </c>
      <c r="J15" s="111"/>
      <c r="K15" s="113"/>
      <c r="M15" s="131" t="s">
        <v>43</v>
      </c>
      <c r="N15" s="132"/>
      <c r="O15" s="115"/>
      <c r="P15" s="2"/>
    </row>
    <row r="16" spans="1:19" x14ac:dyDescent="0.25">
      <c r="A16" s="2"/>
      <c r="C16" s="21" t="s">
        <v>44</v>
      </c>
      <c r="D16" s="11">
        <v>8.91</v>
      </c>
      <c r="E16" s="11">
        <v>10.3</v>
      </c>
      <c r="F16" s="22">
        <v>1222</v>
      </c>
      <c r="G16" s="16"/>
      <c r="H16" s="23" t="s">
        <v>1</v>
      </c>
      <c r="I16" s="135">
        <v>6.95</v>
      </c>
      <c r="J16" s="135"/>
      <c r="K16" s="136"/>
      <c r="M16" s="24" t="s">
        <v>20</v>
      </c>
      <c r="N16" s="25" t="s">
        <v>45</v>
      </c>
      <c r="O16" s="26" t="s">
        <v>46</v>
      </c>
      <c r="P16" s="2"/>
    </row>
    <row r="17" spans="1:16" ht="15.75" thickBot="1" x14ac:dyDescent="0.3">
      <c r="A17" s="2"/>
      <c r="C17" s="21" t="s">
        <v>47</v>
      </c>
      <c r="D17" s="11">
        <v>65.06</v>
      </c>
      <c r="E17" s="11"/>
      <c r="F17" s="22">
        <v>219</v>
      </c>
      <c r="G17" s="16"/>
      <c r="H17" s="27" t="s">
        <v>2</v>
      </c>
      <c r="I17" s="137">
        <v>6.39</v>
      </c>
      <c r="J17" s="137"/>
      <c r="K17" s="138"/>
      <c r="M17" s="65">
        <v>6.9</v>
      </c>
      <c r="N17" s="28">
        <v>129</v>
      </c>
      <c r="O17" s="66">
        <v>0.04</v>
      </c>
      <c r="P17" s="2"/>
    </row>
    <row r="18" spans="1:16" ht="15.75" thickBot="1" x14ac:dyDescent="0.3">
      <c r="A18" s="2"/>
      <c r="C18" s="21" t="s">
        <v>48</v>
      </c>
      <c r="D18" s="11">
        <v>66.069999999999993</v>
      </c>
      <c r="E18" s="11"/>
      <c r="F18" s="22">
        <v>210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49</v>
      </c>
      <c r="D19" s="11"/>
      <c r="E19" s="11"/>
      <c r="F19" s="22"/>
      <c r="G19" s="16"/>
      <c r="H19" s="109" t="s">
        <v>50</v>
      </c>
      <c r="I19" s="111"/>
      <c r="J19" s="111"/>
      <c r="K19" s="113"/>
      <c r="M19" s="6" t="s">
        <v>51</v>
      </c>
      <c r="N19" s="29" t="s">
        <v>20</v>
      </c>
      <c r="O19" s="30" t="s">
        <v>52</v>
      </c>
      <c r="P19" s="2"/>
    </row>
    <row r="20" spans="1:16" x14ac:dyDescent="0.25">
      <c r="A20" s="2"/>
      <c r="C20" s="21" t="s">
        <v>53</v>
      </c>
      <c r="D20" s="11">
        <v>68.09</v>
      </c>
      <c r="E20" s="11"/>
      <c r="F20" s="22">
        <v>233</v>
      </c>
      <c r="G20" s="16"/>
      <c r="H20" s="31" t="s">
        <v>54</v>
      </c>
      <c r="I20" s="7" t="s">
        <v>55</v>
      </c>
      <c r="J20" s="7" t="s">
        <v>56</v>
      </c>
      <c r="K20" s="32" t="s">
        <v>57</v>
      </c>
      <c r="M20" s="8">
        <v>1</v>
      </c>
      <c r="N20" s="33">
        <v>5.6</v>
      </c>
      <c r="O20" s="34">
        <v>100</v>
      </c>
      <c r="P20" s="2"/>
    </row>
    <row r="21" spans="1:16" x14ac:dyDescent="0.25">
      <c r="A21" s="2"/>
      <c r="C21" s="21" t="s">
        <v>58</v>
      </c>
      <c r="D21" s="11">
        <v>77.02</v>
      </c>
      <c r="E21" s="11"/>
      <c r="F21" s="22">
        <v>1888</v>
      </c>
      <c r="G21" s="16"/>
      <c r="H21" s="125">
        <v>9</v>
      </c>
      <c r="I21" s="127">
        <v>401</v>
      </c>
      <c r="J21" s="127">
        <v>266</v>
      </c>
      <c r="K21" s="129">
        <f>((I21-J21)/I21)</f>
        <v>0.33665835411471323</v>
      </c>
      <c r="M21" s="13">
        <v>2</v>
      </c>
      <c r="N21" s="35">
        <v>5.3</v>
      </c>
      <c r="O21" s="36">
        <v>100</v>
      </c>
      <c r="P21" s="2"/>
    </row>
    <row r="22" spans="1:16" ht="15.75" customHeight="1" thickBot="1" x14ac:dyDescent="0.3">
      <c r="A22" s="2"/>
      <c r="C22" s="21" t="s">
        <v>59</v>
      </c>
      <c r="D22" s="11">
        <v>74.33</v>
      </c>
      <c r="E22" s="11">
        <v>8.1</v>
      </c>
      <c r="F22" s="22">
        <v>582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60</v>
      </c>
      <c r="D23" s="11"/>
      <c r="E23" s="11"/>
      <c r="F23" s="22">
        <v>578</v>
      </c>
      <c r="G23" s="16"/>
      <c r="H23" s="125">
        <v>12</v>
      </c>
      <c r="I23" s="127">
        <v>298</v>
      </c>
      <c r="J23" s="127">
        <v>112</v>
      </c>
      <c r="K23" s="129">
        <f>((I23-J23)/I23)</f>
        <v>0.62416107382550334</v>
      </c>
      <c r="M23" s="131" t="s">
        <v>61</v>
      </c>
      <c r="N23" s="132"/>
      <c r="O23" s="115"/>
      <c r="P23" s="2"/>
    </row>
    <row r="24" spans="1:16" ht="15.75" thickBot="1" x14ac:dyDescent="0.3">
      <c r="A24" s="2"/>
      <c r="C24" s="21" t="s">
        <v>62</v>
      </c>
      <c r="D24" s="11">
        <v>76.989999999999995</v>
      </c>
      <c r="E24" s="11">
        <v>7.5</v>
      </c>
      <c r="F24" s="22">
        <v>1177</v>
      </c>
      <c r="G24" s="16"/>
      <c r="H24" s="126"/>
      <c r="I24" s="128"/>
      <c r="J24" s="128"/>
      <c r="K24" s="130"/>
      <c r="M24" s="133" t="s">
        <v>63</v>
      </c>
      <c r="N24" s="134"/>
      <c r="O24" s="37">
        <f>(J9-J10)/J9</f>
        <v>0.58333333333333337</v>
      </c>
      <c r="P24" s="2"/>
    </row>
    <row r="25" spans="1:16" ht="15.75" thickBot="1" x14ac:dyDescent="0.3">
      <c r="A25" s="2"/>
      <c r="C25" s="38" t="s">
        <v>64</v>
      </c>
      <c r="D25" s="15"/>
      <c r="E25" s="15"/>
      <c r="F25" s="39">
        <v>1146</v>
      </c>
      <c r="G25" s="16"/>
      <c r="M25" s="133" t="s">
        <v>65</v>
      </c>
      <c r="N25" s="134"/>
      <c r="O25" s="37">
        <f>(J10-J11)/J10</f>
        <v>0.24127906976744187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31" t="s">
        <v>66</v>
      </c>
      <c r="I26" s="132"/>
      <c r="J26" s="132"/>
      <c r="K26" s="115"/>
      <c r="M26" s="133" t="s">
        <v>67</v>
      </c>
      <c r="N26" s="134"/>
      <c r="O26" s="37">
        <f>(J11-J12)/J11</f>
        <v>0.41915708812260538</v>
      </c>
      <c r="P26" s="2"/>
    </row>
    <row r="27" spans="1:16" ht="15.75" customHeight="1" x14ac:dyDescent="0.25">
      <c r="A27" s="2"/>
      <c r="B27" s="41"/>
      <c r="C27" s="42" t="s">
        <v>18</v>
      </c>
      <c r="D27" s="43" t="s">
        <v>19</v>
      </c>
      <c r="E27" s="43" t="s">
        <v>14</v>
      </c>
      <c r="F27" s="19" t="s">
        <v>13</v>
      </c>
      <c r="G27" s="44" t="s">
        <v>20</v>
      </c>
      <c r="H27" s="24" t="s">
        <v>18</v>
      </c>
      <c r="I27" s="25" t="s">
        <v>68</v>
      </c>
      <c r="J27" s="25" t="s">
        <v>69</v>
      </c>
      <c r="K27" s="26" t="s">
        <v>70</v>
      </c>
      <c r="M27" s="133" t="s">
        <v>71</v>
      </c>
      <c r="N27" s="134"/>
      <c r="O27" s="37">
        <f>(J12-J13)/J12</f>
        <v>-5.1451187335092345E-2</v>
      </c>
      <c r="P27" s="2"/>
    </row>
    <row r="28" spans="1:16" ht="15" customHeight="1" x14ac:dyDescent="0.25">
      <c r="A28" s="2"/>
      <c r="B28" s="41"/>
      <c r="C28" s="45" t="s">
        <v>72</v>
      </c>
      <c r="D28" s="33">
        <v>91.01</v>
      </c>
      <c r="E28" s="33"/>
      <c r="F28" s="34"/>
      <c r="G28" s="46"/>
      <c r="H28" s="47" t="s">
        <v>104</v>
      </c>
      <c r="I28" s="33">
        <v>646</v>
      </c>
      <c r="J28" s="33">
        <v>544</v>
      </c>
      <c r="K28" s="34">
        <f>I28-J28</f>
        <v>102</v>
      </c>
      <c r="M28" s="142" t="s">
        <v>73</v>
      </c>
      <c r="N28" s="143"/>
      <c r="O28" s="70">
        <f>(J10-J13)/J10</f>
        <v>0.53662790697674423</v>
      </c>
      <c r="P28" s="2"/>
    </row>
    <row r="29" spans="1:16" ht="15.75" thickBot="1" x14ac:dyDescent="0.3">
      <c r="A29" s="2"/>
      <c r="B29" s="41"/>
      <c r="C29" s="45" t="s">
        <v>74</v>
      </c>
      <c r="D29" s="33">
        <v>73.05</v>
      </c>
      <c r="E29" s="33">
        <v>68.180000000000007</v>
      </c>
      <c r="F29" s="34">
        <v>93.34</v>
      </c>
      <c r="G29" s="48">
        <v>6.4</v>
      </c>
      <c r="H29" s="65" t="s">
        <v>2</v>
      </c>
      <c r="I29" s="35">
        <v>229</v>
      </c>
      <c r="J29" s="35">
        <v>207</v>
      </c>
      <c r="K29" s="36">
        <f>I29-J29</f>
        <v>22</v>
      </c>
      <c r="L29" s="49"/>
      <c r="M29" s="147" t="s">
        <v>75</v>
      </c>
      <c r="N29" s="148"/>
      <c r="O29" s="71">
        <f>(J9-J13)/J9</f>
        <v>0.80692829457364346</v>
      </c>
      <c r="P29" s="2"/>
    </row>
    <row r="30" spans="1:16" ht="15" customHeight="1" x14ac:dyDescent="0.25">
      <c r="A30" s="2"/>
      <c r="B30" s="41"/>
      <c r="C30" s="45" t="s">
        <v>76</v>
      </c>
      <c r="D30" s="33">
        <v>78.75</v>
      </c>
      <c r="E30" s="33">
        <v>65.33</v>
      </c>
      <c r="F30" s="34">
        <v>82.97</v>
      </c>
      <c r="P30" s="2"/>
    </row>
    <row r="31" spans="1:16" ht="15" customHeight="1" x14ac:dyDescent="0.25">
      <c r="A31" s="2"/>
      <c r="B31" s="41"/>
      <c r="C31" s="45" t="s">
        <v>77</v>
      </c>
      <c r="D31" s="33">
        <v>75.05</v>
      </c>
      <c r="E31" s="33">
        <v>52.78</v>
      </c>
      <c r="F31" s="34">
        <v>70.33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56.14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90.92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90"/>
      <c r="C40" s="139" t="s">
        <v>356</v>
      </c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1"/>
      <c r="P40" s="2"/>
    </row>
    <row r="41" spans="1:16" x14ac:dyDescent="0.25">
      <c r="A41" s="2"/>
      <c r="C41" s="139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1"/>
      <c r="P41" s="2"/>
    </row>
    <row r="42" spans="1:16" x14ac:dyDescent="0.25">
      <c r="A42" s="2"/>
      <c r="C42" s="139" t="s">
        <v>119</v>
      </c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1"/>
      <c r="P42" s="2"/>
    </row>
    <row r="43" spans="1:16" x14ac:dyDescent="0.25">
      <c r="A43" s="2"/>
      <c r="C43" s="139" t="s">
        <v>357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1"/>
      <c r="P43" s="2"/>
    </row>
    <row r="44" spans="1:16" x14ac:dyDescent="0.25">
      <c r="A44" s="2"/>
      <c r="C44" s="139" t="s">
        <v>358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1"/>
      <c r="P44" s="2"/>
    </row>
    <row r="45" spans="1:16" x14ac:dyDescent="0.25">
      <c r="A45" s="2"/>
      <c r="C45" s="139" t="s">
        <v>359</v>
      </c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1"/>
      <c r="P45" s="2"/>
    </row>
    <row r="46" spans="1:16" x14ac:dyDescent="0.25">
      <c r="A46" s="2"/>
      <c r="C46" s="139" t="s">
        <v>360</v>
      </c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1"/>
      <c r="P46" s="2"/>
    </row>
    <row r="47" spans="1:16" x14ac:dyDescent="0.25">
      <c r="A47" s="2"/>
      <c r="C47" s="139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1"/>
      <c r="P47" s="2"/>
    </row>
    <row r="48" spans="1:16" x14ac:dyDescent="0.25">
      <c r="A48" s="2"/>
      <c r="C48" s="139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1"/>
      <c r="P48" s="2"/>
    </row>
    <row r="49" spans="1:16" x14ac:dyDescent="0.25">
      <c r="A49" s="2"/>
      <c r="C49" s="139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1"/>
      <c r="P49" s="2"/>
    </row>
    <row r="50" spans="1:16" ht="15" customHeight="1" x14ac:dyDescent="0.25">
      <c r="A50" s="2"/>
      <c r="C50" s="139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1"/>
      <c r="P50" s="2"/>
    </row>
    <row r="51" spans="1:16" x14ac:dyDescent="0.25">
      <c r="A51" s="2"/>
      <c r="C51" s="139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1"/>
      <c r="P51" s="2"/>
    </row>
    <row r="52" spans="1:16" x14ac:dyDescent="0.25">
      <c r="A52" s="2"/>
      <c r="C52" s="139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1"/>
      <c r="P52" s="2"/>
    </row>
    <row r="53" spans="1:16" x14ac:dyDescent="0.25">
      <c r="A53" s="2"/>
      <c r="C53" s="144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168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9" t="s">
        <v>18</v>
      </c>
      <c r="D62" s="111" t="s">
        <v>19</v>
      </c>
      <c r="E62" s="111" t="s">
        <v>20</v>
      </c>
      <c r="F62" s="111" t="s">
        <v>21</v>
      </c>
      <c r="G62" s="111"/>
      <c r="H62" s="111"/>
      <c r="I62" s="111"/>
      <c r="J62" s="111"/>
      <c r="K62" s="113"/>
      <c r="M62" s="6" t="s">
        <v>22</v>
      </c>
      <c r="N62" s="114" t="s">
        <v>20</v>
      </c>
      <c r="O62" s="115"/>
      <c r="P62" s="2"/>
    </row>
    <row r="63" spans="1:16" x14ac:dyDescent="0.25">
      <c r="A63" s="2"/>
      <c r="C63" s="110"/>
      <c r="D63" s="112"/>
      <c r="E63" s="112"/>
      <c r="F63" s="7" t="s">
        <v>23</v>
      </c>
      <c r="G63" s="7" t="s">
        <v>24</v>
      </c>
      <c r="H63" s="7" t="s">
        <v>25</v>
      </c>
      <c r="I63" s="7" t="s">
        <v>26</v>
      </c>
      <c r="J63" s="112" t="s">
        <v>6</v>
      </c>
      <c r="K63" s="116"/>
      <c r="M63" s="8">
        <v>1</v>
      </c>
      <c r="N63" s="117"/>
      <c r="O63" s="118"/>
      <c r="P63" s="2"/>
    </row>
    <row r="64" spans="1:16" ht="15" customHeight="1" x14ac:dyDescent="0.25">
      <c r="A64" s="2"/>
      <c r="C64" s="9" t="s">
        <v>27</v>
      </c>
      <c r="D64" s="10"/>
      <c r="E64" s="10"/>
      <c r="F64" s="11">
        <v>1121</v>
      </c>
      <c r="G64" s="12"/>
      <c r="H64" s="12"/>
      <c r="I64" s="12"/>
      <c r="J64" s="119">
        <f>AVERAGE(F64:I64)</f>
        <v>1121</v>
      </c>
      <c r="K64" s="120"/>
      <c r="M64" s="8">
        <v>2</v>
      </c>
      <c r="N64" s="117">
        <v>9.6</v>
      </c>
      <c r="O64" s="118"/>
      <c r="P64" s="2"/>
    </row>
    <row r="65" spans="1:16" x14ac:dyDescent="0.25">
      <c r="A65" s="2"/>
      <c r="C65" s="9" t="s">
        <v>28</v>
      </c>
      <c r="D65" s="10"/>
      <c r="E65" s="10"/>
      <c r="F65" s="11">
        <v>561</v>
      </c>
      <c r="G65" s="12"/>
      <c r="H65" s="12"/>
      <c r="I65" s="12"/>
      <c r="J65" s="119">
        <f t="shared" ref="J65:J70" si="1">AVERAGE(F65:I65)</f>
        <v>561</v>
      </c>
      <c r="K65" s="120"/>
      <c r="M65" s="8">
        <v>3</v>
      </c>
      <c r="N65" s="117">
        <v>9.1</v>
      </c>
      <c r="O65" s="118"/>
      <c r="P65" s="2"/>
    </row>
    <row r="66" spans="1:16" ht="15" customHeight="1" x14ac:dyDescent="0.25">
      <c r="A66" s="2"/>
      <c r="C66" s="9" t="s">
        <v>29</v>
      </c>
      <c r="D66" s="11">
        <v>61.52</v>
      </c>
      <c r="E66" s="11">
        <v>8.1</v>
      </c>
      <c r="F66" s="11">
        <v>1033</v>
      </c>
      <c r="G66" s="11">
        <v>1021</v>
      </c>
      <c r="H66" s="11">
        <v>982</v>
      </c>
      <c r="I66" s="11">
        <v>1166</v>
      </c>
      <c r="J66" s="119">
        <f t="shared" si="1"/>
        <v>1050.5</v>
      </c>
      <c r="K66" s="120"/>
      <c r="M66" s="8">
        <v>4</v>
      </c>
      <c r="N66" s="117">
        <v>8.1</v>
      </c>
      <c r="O66" s="118"/>
      <c r="P66" s="2"/>
    </row>
    <row r="67" spans="1:16" ht="15" customHeight="1" x14ac:dyDescent="0.25">
      <c r="A67" s="2"/>
      <c r="C67" s="9" t="s">
        <v>31</v>
      </c>
      <c r="D67" s="11">
        <v>60.71</v>
      </c>
      <c r="E67" s="11">
        <v>8.9</v>
      </c>
      <c r="F67" s="11">
        <v>434</v>
      </c>
      <c r="G67" s="11">
        <v>429</v>
      </c>
      <c r="H67" s="11">
        <v>377</v>
      </c>
      <c r="I67" s="11">
        <v>317</v>
      </c>
      <c r="J67" s="119">
        <f t="shared" si="1"/>
        <v>389.25</v>
      </c>
      <c r="K67" s="120"/>
      <c r="M67" s="8">
        <v>5</v>
      </c>
      <c r="N67" s="117">
        <v>9.8000000000000007</v>
      </c>
      <c r="O67" s="118"/>
      <c r="P67" s="2"/>
    </row>
    <row r="68" spans="1:16" ht="15.75" customHeight="1" thickBot="1" x14ac:dyDescent="0.3">
      <c r="A68" s="2"/>
      <c r="C68" s="9" t="s">
        <v>33</v>
      </c>
      <c r="D68" s="11"/>
      <c r="E68" s="11"/>
      <c r="F68" s="11">
        <v>327</v>
      </c>
      <c r="G68" s="63">
        <v>322</v>
      </c>
      <c r="H68" s="63">
        <v>302</v>
      </c>
      <c r="I68" s="63">
        <v>289</v>
      </c>
      <c r="J68" s="119">
        <f t="shared" si="1"/>
        <v>310</v>
      </c>
      <c r="K68" s="120"/>
      <c r="M68" s="13">
        <v>6</v>
      </c>
      <c r="N68" s="121">
        <v>9.3000000000000007</v>
      </c>
      <c r="O68" s="122"/>
      <c r="P68" s="2"/>
    </row>
    <row r="69" spans="1:16" ht="15.75" thickBot="1" x14ac:dyDescent="0.3">
      <c r="A69" s="2"/>
      <c r="C69" s="9" t="s">
        <v>35</v>
      </c>
      <c r="D69" s="11"/>
      <c r="E69" s="11"/>
      <c r="F69" s="11">
        <v>199</v>
      </c>
      <c r="G69" s="63">
        <v>196</v>
      </c>
      <c r="H69" s="63">
        <v>180</v>
      </c>
      <c r="I69" s="63">
        <v>185</v>
      </c>
      <c r="J69" s="119">
        <f t="shared" si="1"/>
        <v>190</v>
      </c>
      <c r="K69" s="120"/>
      <c r="N69" s="68" t="s">
        <v>36</v>
      </c>
      <c r="O69" s="69" t="s">
        <v>37</v>
      </c>
      <c r="P69" s="2"/>
    </row>
    <row r="70" spans="1:16" ht="15.75" thickBot="1" x14ac:dyDescent="0.3">
      <c r="A70" s="2"/>
      <c r="C70" s="14" t="s">
        <v>39</v>
      </c>
      <c r="D70" s="15">
        <v>60.26</v>
      </c>
      <c r="E70" s="15">
        <v>8.6999999999999993</v>
      </c>
      <c r="F70" s="15">
        <v>193</v>
      </c>
      <c r="G70" s="15">
        <v>189</v>
      </c>
      <c r="H70" s="15">
        <v>185</v>
      </c>
      <c r="I70" s="15">
        <v>182</v>
      </c>
      <c r="J70" s="123">
        <f t="shared" si="1"/>
        <v>187.25</v>
      </c>
      <c r="K70" s="124"/>
      <c r="M70" s="67" t="s">
        <v>40</v>
      </c>
      <c r="N70" s="65">
        <v>3.07</v>
      </c>
      <c r="O70" s="66">
        <v>4.9400000000000004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18</v>
      </c>
      <c r="D72" s="18" t="s">
        <v>19</v>
      </c>
      <c r="E72" s="18" t="s">
        <v>20</v>
      </c>
      <c r="F72" s="19" t="s">
        <v>41</v>
      </c>
      <c r="G72" s="20"/>
      <c r="H72" s="17" t="s">
        <v>18</v>
      </c>
      <c r="I72" s="111" t="s">
        <v>42</v>
      </c>
      <c r="J72" s="111"/>
      <c r="K72" s="113"/>
      <c r="M72" s="131" t="s">
        <v>43</v>
      </c>
      <c r="N72" s="132"/>
      <c r="O72" s="115"/>
      <c r="P72" s="2"/>
    </row>
    <row r="73" spans="1:16" ht="15" customHeight="1" x14ac:dyDescent="0.25">
      <c r="A73" s="2"/>
      <c r="C73" s="21" t="s">
        <v>44</v>
      </c>
      <c r="D73" s="11">
        <v>10.54</v>
      </c>
      <c r="E73" s="11">
        <v>10.4</v>
      </c>
      <c r="F73" s="22">
        <v>1329</v>
      </c>
      <c r="G73" s="16"/>
      <c r="H73" s="23" t="s">
        <v>1</v>
      </c>
      <c r="I73" s="135">
        <v>6.5</v>
      </c>
      <c r="J73" s="135"/>
      <c r="K73" s="136"/>
      <c r="M73" s="24" t="s">
        <v>20</v>
      </c>
      <c r="N73" s="25" t="s">
        <v>45</v>
      </c>
      <c r="O73" s="26" t="s">
        <v>46</v>
      </c>
      <c r="P73" s="2"/>
    </row>
    <row r="74" spans="1:16" ht="15.75" thickBot="1" x14ac:dyDescent="0.3">
      <c r="A74" s="2"/>
      <c r="C74" s="21" t="s">
        <v>47</v>
      </c>
      <c r="D74" s="11"/>
      <c r="E74" s="11"/>
      <c r="F74" s="22"/>
      <c r="G74" s="16"/>
      <c r="H74" s="27" t="s">
        <v>2</v>
      </c>
      <c r="I74" s="137">
        <v>6.28</v>
      </c>
      <c r="J74" s="137"/>
      <c r="K74" s="138"/>
      <c r="M74" s="65">
        <v>6.8</v>
      </c>
      <c r="N74" s="28">
        <v>148</v>
      </c>
      <c r="O74" s="66">
        <v>0.03</v>
      </c>
      <c r="P74" s="2"/>
    </row>
    <row r="75" spans="1:16" ht="15" customHeight="1" thickBot="1" x14ac:dyDescent="0.3">
      <c r="A75" s="2"/>
      <c r="C75" s="21" t="s">
        <v>48</v>
      </c>
      <c r="D75" s="11">
        <v>67.069999999999993</v>
      </c>
      <c r="E75" s="11"/>
      <c r="F75" s="22">
        <v>211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49</v>
      </c>
      <c r="D76" s="11">
        <v>62.88</v>
      </c>
      <c r="E76" s="11"/>
      <c r="F76" s="22">
        <v>202</v>
      </c>
      <c r="G76" s="16"/>
      <c r="H76" s="109" t="s">
        <v>50</v>
      </c>
      <c r="I76" s="111"/>
      <c r="J76" s="111"/>
      <c r="K76" s="113"/>
      <c r="M76" s="6" t="s">
        <v>51</v>
      </c>
      <c r="N76" s="29" t="s">
        <v>20</v>
      </c>
      <c r="O76" s="30" t="s">
        <v>52</v>
      </c>
      <c r="P76" s="2"/>
    </row>
    <row r="77" spans="1:16" x14ac:dyDescent="0.25">
      <c r="A77" s="2"/>
      <c r="C77" s="21" t="s">
        <v>53</v>
      </c>
      <c r="D77" s="11">
        <v>71.14</v>
      </c>
      <c r="E77" s="11"/>
      <c r="F77" s="22">
        <v>189</v>
      </c>
      <c r="G77" s="16"/>
      <c r="H77" s="31" t="s">
        <v>54</v>
      </c>
      <c r="I77" s="7" t="s">
        <v>55</v>
      </c>
      <c r="J77" s="7" t="s">
        <v>56</v>
      </c>
      <c r="K77" s="32" t="s">
        <v>57</v>
      </c>
      <c r="M77" s="8">
        <v>1</v>
      </c>
      <c r="N77" s="33">
        <v>5.4</v>
      </c>
      <c r="O77" s="34">
        <v>100</v>
      </c>
      <c r="P77" s="2"/>
    </row>
    <row r="78" spans="1:16" x14ac:dyDescent="0.25">
      <c r="A78" s="2"/>
      <c r="C78" s="21" t="s">
        <v>58</v>
      </c>
      <c r="D78" s="11">
        <v>74.47</v>
      </c>
      <c r="E78" s="11"/>
      <c r="F78" s="22">
        <v>1919</v>
      </c>
      <c r="G78" s="16"/>
      <c r="H78" s="125">
        <v>1</v>
      </c>
      <c r="I78" s="127">
        <v>307</v>
      </c>
      <c r="J78" s="127">
        <v>208</v>
      </c>
      <c r="K78" s="129">
        <f>((I78-J78)/I78)</f>
        <v>0.32247557003257327</v>
      </c>
      <c r="M78" s="13">
        <v>2</v>
      </c>
      <c r="N78" s="35">
        <v>5.6</v>
      </c>
      <c r="O78" s="36">
        <v>100</v>
      </c>
      <c r="P78" s="2"/>
    </row>
    <row r="79" spans="1:16" ht="15.75" thickBot="1" x14ac:dyDescent="0.3">
      <c r="A79" s="2"/>
      <c r="C79" s="21" t="s">
        <v>59</v>
      </c>
      <c r="D79" s="11">
        <v>76.03</v>
      </c>
      <c r="E79" s="11">
        <v>8.1999999999999993</v>
      </c>
      <c r="F79" s="22">
        <v>575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60</v>
      </c>
      <c r="D80" s="11"/>
      <c r="E80" s="11"/>
      <c r="F80" s="22">
        <v>566</v>
      </c>
      <c r="G80" s="16"/>
      <c r="H80" s="125">
        <v>5</v>
      </c>
      <c r="I80" s="127">
        <v>211</v>
      </c>
      <c r="J80" s="127">
        <v>160</v>
      </c>
      <c r="K80" s="129">
        <f>((I80-J80)/I80)</f>
        <v>0.24170616113744076</v>
      </c>
      <c r="M80" s="131" t="s">
        <v>61</v>
      </c>
      <c r="N80" s="132"/>
      <c r="O80" s="115"/>
      <c r="P80" s="2"/>
    </row>
    <row r="81" spans="1:16" ht="15.75" thickBot="1" x14ac:dyDescent="0.3">
      <c r="A81" s="2"/>
      <c r="C81" s="21" t="s">
        <v>62</v>
      </c>
      <c r="D81" s="11">
        <v>78.09</v>
      </c>
      <c r="E81" s="11">
        <v>7.4</v>
      </c>
      <c r="F81" s="22">
        <v>1151</v>
      </c>
      <c r="G81" s="16"/>
      <c r="H81" s="126"/>
      <c r="I81" s="128"/>
      <c r="J81" s="128"/>
      <c r="K81" s="130"/>
      <c r="M81" s="133" t="s">
        <v>63</v>
      </c>
      <c r="N81" s="134"/>
      <c r="O81" s="37">
        <f>(J66-J67)/J66</f>
        <v>0.62946216087577345</v>
      </c>
      <c r="P81" s="2"/>
    </row>
    <row r="82" spans="1:16" ht="15.75" thickBot="1" x14ac:dyDescent="0.3">
      <c r="A82" s="2"/>
      <c r="C82" s="38" t="s">
        <v>64</v>
      </c>
      <c r="D82" s="15"/>
      <c r="E82" s="15"/>
      <c r="F82" s="39">
        <v>1138</v>
      </c>
      <c r="G82" s="16"/>
      <c r="M82" s="133" t="s">
        <v>65</v>
      </c>
      <c r="N82" s="134"/>
      <c r="O82" s="37">
        <f>(J67-J68)/J67</f>
        <v>0.20359666024405909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31" t="s">
        <v>66</v>
      </c>
      <c r="I83" s="132"/>
      <c r="J83" s="132"/>
      <c r="K83" s="115"/>
      <c r="M83" s="133" t="s">
        <v>67</v>
      </c>
      <c r="N83" s="134"/>
      <c r="O83" s="37">
        <f>(J68-J69)/J68</f>
        <v>0.38709677419354838</v>
      </c>
      <c r="P83" s="2"/>
    </row>
    <row r="84" spans="1:16" ht="15.75" customHeight="1" x14ac:dyDescent="0.25">
      <c r="A84" s="2"/>
      <c r="B84" s="41"/>
      <c r="C84" s="42" t="s">
        <v>18</v>
      </c>
      <c r="D84" s="43" t="s">
        <v>19</v>
      </c>
      <c r="E84" s="43" t="s">
        <v>14</v>
      </c>
      <c r="F84" s="19" t="s">
        <v>13</v>
      </c>
      <c r="G84" s="44" t="s">
        <v>20</v>
      </c>
      <c r="H84" s="24" t="s">
        <v>18</v>
      </c>
      <c r="I84" s="25" t="s">
        <v>68</v>
      </c>
      <c r="J84" s="25" t="s">
        <v>69</v>
      </c>
      <c r="K84" s="26" t="s">
        <v>70</v>
      </c>
      <c r="M84" s="133" t="s">
        <v>71</v>
      </c>
      <c r="N84" s="134"/>
      <c r="O84" s="37">
        <f>(J69-J70)/J69</f>
        <v>1.4473684210526316E-2</v>
      </c>
      <c r="P84" s="2"/>
    </row>
    <row r="85" spans="1:16" x14ac:dyDescent="0.25">
      <c r="A85" s="2"/>
      <c r="B85" s="41"/>
      <c r="C85" s="45" t="s">
        <v>72</v>
      </c>
      <c r="D85" s="33">
        <v>90.87</v>
      </c>
      <c r="E85" s="33"/>
      <c r="F85" s="34"/>
      <c r="G85" s="46"/>
      <c r="H85" s="47" t="s">
        <v>1</v>
      </c>
      <c r="I85" s="33">
        <v>669</v>
      </c>
      <c r="J85" s="33">
        <v>569</v>
      </c>
      <c r="K85" s="34">
        <f>I85-J85</f>
        <v>100</v>
      </c>
      <c r="M85" s="142" t="s">
        <v>73</v>
      </c>
      <c r="N85" s="143"/>
      <c r="O85" s="70">
        <f>(J67-J70)/J67</f>
        <v>0.51894669235709701</v>
      </c>
      <c r="P85" s="2"/>
    </row>
    <row r="86" spans="1:16" ht="15.75" thickBot="1" x14ac:dyDescent="0.3">
      <c r="A86" s="2"/>
      <c r="B86" s="41"/>
      <c r="C86" s="45" t="s">
        <v>74</v>
      </c>
      <c r="D86" s="33">
        <v>73.45</v>
      </c>
      <c r="E86" s="33">
        <v>69.099999999999994</v>
      </c>
      <c r="F86" s="34">
        <v>94.08</v>
      </c>
      <c r="G86" s="48">
        <v>6.4</v>
      </c>
      <c r="H86" s="65" t="s">
        <v>2</v>
      </c>
      <c r="I86" s="35">
        <v>211</v>
      </c>
      <c r="J86" s="35">
        <v>198</v>
      </c>
      <c r="K86" s="34">
        <f>I86-J86</f>
        <v>13</v>
      </c>
      <c r="L86" s="49"/>
      <c r="M86" s="147" t="s">
        <v>75</v>
      </c>
      <c r="N86" s="148"/>
      <c r="O86" s="71">
        <f>(J66-J70)/J66</f>
        <v>0.8217515468824369</v>
      </c>
      <c r="P86" s="2"/>
    </row>
    <row r="87" spans="1:16" ht="15" customHeight="1" x14ac:dyDescent="0.25">
      <c r="A87" s="2"/>
      <c r="B87" s="41"/>
      <c r="C87" s="45" t="s">
        <v>76</v>
      </c>
      <c r="D87" s="33">
        <v>78.650000000000006</v>
      </c>
      <c r="E87" s="33">
        <v>64.8</v>
      </c>
      <c r="F87" s="34">
        <v>82.39</v>
      </c>
      <c r="P87" s="2"/>
    </row>
    <row r="88" spans="1:16" ht="15" customHeight="1" x14ac:dyDescent="0.25">
      <c r="A88" s="2"/>
      <c r="B88" s="41"/>
      <c r="C88" s="45" t="s">
        <v>77</v>
      </c>
      <c r="D88" s="33">
        <v>76.95</v>
      </c>
      <c r="E88" s="33">
        <v>53.24</v>
      </c>
      <c r="F88" s="34">
        <v>69.19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56.91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91.06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90"/>
      <c r="C97" s="139" t="s">
        <v>361</v>
      </c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1"/>
      <c r="P97" s="2"/>
    </row>
    <row r="98" spans="1:18" ht="15" customHeight="1" x14ac:dyDescent="0.25">
      <c r="A98" s="2"/>
      <c r="C98" s="139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1"/>
      <c r="P98" s="2"/>
    </row>
    <row r="99" spans="1:18" ht="15" customHeight="1" x14ac:dyDescent="0.25">
      <c r="A99" s="2"/>
      <c r="C99" s="139" t="s">
        <v>362</v>
      </c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1"/>
      <c r="P99" s="2"/>
    </row>
    <row r="100" spans="1:18" ht="15.75" customHeight="1" x14ac:dyDescent="0.25">
      <c r="A100" s="2"/>
      <c r="C100" s="139" t="s">
        <v>363</v>
      </c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1"/>
      <c r="P100" s="2"/>
      <c r="R100" s="64" t="s">
        <v>16</v>
      </c>
    </row>
    <row r="101" spans="1:18" ht="15" customHeight="1" x14ac:dyDescent="0.25">
      <c r="A101" s="2"/>
      <c r="C101" s="139" t="s">
        <v>364</v>
      </c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1"/>
      <c r="P101" s="2"/>
    </row>
    <row r="102" spans="1:18" ht="15" customHeight="1" x14ac:dyDescent="0.25">
      <c r="A102" s="2"/>
      <c r="C102" s="139" t="s">
        <v>365</v>
      </c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1"/>
      <c r="P102" s="2"/>
    </row>
    <row r="103" spans="1:18" x14ac:dyDescent="0.25">
      <c r="A103" s="2"/>
      <c r="C103" s="139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1"/>
      <c r="P103" s="2"/>
    </row>
    <row r="104" spans="1:18" x14ac:dyDescent="0.25">
      <c r="A104" s="2"/>
      <c r="C104" s="139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1"/>
      <c r="P104" s="2"/>
    </row>
    <row r="105" spans="1:18" x14ac:dyDescent="0.25">
      <c r="A105" s="2"/>
      <c r="C105" s="139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1"/>
      <c r="P105" s="2"/>
    </row>
    <row r="106" spans="1:18" x14ac:dyDescent="0.25">
      <c r="A106" s="2"/>
      <c r="C106" s="139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1"/>
      <c r="P106" s="2"/>
    </row>
    <row r="107" spans="1:18" x14ac:dyDescent="0.25">
      <c r="A107" s="2"/>
      <c r="C107" s="139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1"/>
      <c r="P107" s="2"/>
    </row>
    <row r="108" spans="1:18" x14ac:dyDescent="0.25">
      <c r="A108" s="2"/>
      <c r="C108" s="139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1"/>
      <c r="P108" s="2"/>
    </row>
    <row r="109" spans="1:18" x14ac:dyDescent="0.25">
      <c r="A109" s="2"/>
      <c r="C109" s="139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1"/>
      <c r="P109" s="2"/>
    </row>
    <row r="110" spans="1:18" x14ac:dyDescent="0.25">
      <c r="A110" s="2"/>
      <c r="C110" s="144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16</v>
      </c>
      <c r="C115" s="4" t="s">
        <v>155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9" t="s">
        <v>18</v>
      </c>
      <c r="D117" s="111" t="s">
        <v>19</v>
      </c>
      <c r="E117" s="111" t="s">
        <v>20</v>
      </c>
      <c r="F117" s="111" t="s">
        <v>21</v>
      </c>
      <c r="G117" s="111"/>
      <c r="H117" s="111"/>
      <c r="I117" s="111"/>
      <c r="J117" s="111"/>
      <c r="K117" s="113"/>
      <c r="M117" s="6" t="s">
        <v>22</v>
      </c>
      <c r="N117" s="114" t="s">
        <v>20</v>
      </c>
      <c r="O117" s="115"/>
      <c r="P117" s="2"/>
    </row>
    <row r="118" spans="1:16" x14ac:dyDescent="0.25">
      <c r="A118" s="2"/>
      <c r="C118" s="110"/>
      <c r="D118" s="112"/>
      <c r="E118" s="112"/>
      <c r="F118" s="7" t="s">
        <v>23</v>
      </c>
      <c r="G118" s="7" t="s">
        <v>24</v>
      </c>
      <c r="H118" s="7" t="s">
        <v>25</v>
      </c>
      <c r="I118" s="7" t="s">
        <v>26</v>
      </c>
      <c r="J118" s="112" t="s">
        <v>6</v>
      </c>
      <c r="K118" s="116"/>
      <c r="M118" s="8">
        <v>1</v>
      </c>
      <c r="N118" s="117"/>
      <c r="O118" s="118"/>
      <c r="P118" s="2"/>
    </row>
    <row r="119" spans="1:16" x14ac:dyDescent="0.25">
      <c r="A119" s="2"/>
      <c r="C119" s="9" t="s">
        <v>27</v>
      </c>
      <c r="D119" s="10"/>
      <c r="E119" s="10"/>
      <c r="F119" s="11">
        <v>1232</v>
      </c>
      <c r="G119" s="12"/>
      <c r="H119" s="12"/>
      <c r="I119" s="12"/>
      <c r="J119" s="119">
        <f>AVERAGE(F119:I119)</f>
        <v>1232</v>
      </c>
      <c r="K119" s="120"/>
      <c r="M119" s="8">
        <v>2</v>
      </c>
      <c r="N119" s="117">
        <v>9.8000000000000007</v>
      </c>
      <c r="O119" s="118"/>
      <c r="P119" s="2"/>
    </row>
    <row r="120" spans="1:16" x14ac:dyDescent="0.25">
      <c r="A120" s="2"/>
      <c r="C120" s="9" t="s">
        <v>28</v>
      </c>
      <c r="D120" s="10"/>
      <c r="E120" s="10"/>
      <c r="F120" s="11">
        <v>596</v>
      </c>
      <c r="G120" s="12"/>
      <c r="H120" s="12"/>
      <c r="I120" s="12"/>
      <c r="J120" s="119">
        <f t="shared" ref="J120:J125" si="2">AVERAGE(F120:I120)</f>
        <v>596</v>
      </c>
      <c r="K120" s="120"/>
      <c r="M120" s="8">
        <v>3</v>
      </c>
      <c r="N120" s="117">
        <v>8.9</v>
      </c>
      <c r="O120" s="118"/>
      <c r="P120" s="2"/>
    </row>
    <row r="121" spans="1:16" x14ac:dyDescent="0.25">
      <c r="A121" s="2"/>
      <c r="C121" s="9" t="s">
        <v>29</v>
      </c>
      <c r="D121" s="11">
        <v>61.52</v>
      </c>
      <c r="E121" s="11">
        <v>6.6</v>
      </c>
      <c r="F121" s="11">
        <v>1079</v>
      </c>
      <c r="G121" s="11">
        <v>1055</v>
      </c>
      <c r="H121" s="11">
        <v>1090</v>
      </c>
      <c r="I121" s="11">
        <v>1079</v>
      </c>
      <c r="J121" s="119">
        <f t="shared" si="2"/>
        <v>1075.75</v>
      </c>
      <c r="K121" s="120"/>
      <c r="M121" s="8">
        <v>4</v>
      </c>
      <c r="N121" s="117">
        <v>7.9</v>
      </c>
      <c r="O121" s="118"/>
      <c r="P121" s="2"/>
    </row>
    <row r="122" spans="1:16" x14ac:dyDescent="0.25">
      <c r="A122" s="2"/>
      <c r="C122" s="9" t="s">
        <v>31</v>
      </c>
      <c r="D122" s="11">
        <v>59.75</v>
      </c>
      <c r="E122" s="11">
        <v>9.3000000000000007</v>
      </c>
      <c r="F122" s="11">
        <v>380</v>
      </c>
      <c r="G122" s="11">
        <v>403</v>
      </c>
      <c r="H122" s="11">
        <v>391</v>
      </c>
      <c r="I122" s="11">
        <v>362</v>
      </c>
      <c r="J122" s="119">
        <f t="shared" si="2"/>
        <v>384</v>
      </c>
      <c r="K122" s="120"/>
      <c r="M122" s="8">
        <v>5</v>
      </c>
      <c r="N122" s="117">
        <v>9.8000000000000007</v>
      </c>
      <c r="O122" s="118"/>
      <c r="P122" s="2"/>
    </row>
    <row r="123" spans="1:16" x14ac:dyDescent="0.25">
      <c r="A123" s="2"/>
      <c r="C123" s="9" t="s">
        <v>33</v>
      </c>
      <c r="D123" s="11"/>
      <c r="E123" s="11"/>
      <c r="F123" s="11">
        <v>219</v>
      </c>
      <c r="G123" s="63">
        <v>245</v>
      </c>
      <c r="H123" s="63">
        <v>230</v>
      </c>
      <c r="I123" s="63">
        <v>219</v>
      </c>
      <c r="J123" s="119">
        <f t="shared" si="2"/>
        <v>228.25</v>
      </c>
      <c r="K123" s="120"/>
      <c r="M123" s="13">
        <v>6</v>
      </c>
      <c r="N123" s="121">
        <v>9.4</v>
      </c>
      <c r="O123" s="122"/>
      <c r="P123" s="2"/>
    </row>
    <row r="124" spans="1:16" ht="15.75" thickBot="1" x14ac:dyDescent="0.3">
      <c r="A124" s="2"/>
      <c r="C124" s="9" t="s">
        <v>35</v>
      </c>
      <c r="D124" s="11"/>
      <c r="E124" s="11"/>
      <c r="F124" s="11">
        <v>210</v>
      </c>
      <c r="G124" s="63">
        <v>212</v>
      </c>
      <c r="H124" s="63">
        <v>200</v>
      </c>
      <c r="I124" s="63">
        <v>165</v>
      </c>
      <c r="J124" s="119">
        <f t="shared" si="2"/>
        <v>196.75</v>
      </c>
      <c r="K124" s="120"/>
      <c r="N124" s="68" t="s">
        <v>36</v>
      </c>
      <c r="O124" s="69" t="s">
        <v>37</v>
      </c>
      <c r="P124" s="2"/>
    </row>
    <row r="125" spans="1:16" ht="15.75" thickBot="1" x14ac:dyDescent="0.3">
      <c r="A125" s="2"/>
      <c r="C125" s="14" t="s">
        <v>39</v>
      </c>
      <c r="D125" s="15">
        <v>59.16</v>
      </c>
      <c r="E125" s="15">
        <v>9.1</v>
      </c>
      <c r="F125" s="15">
        <v>205</v>
      </c>
      <c r="G125" s="15">
        <v>208</v>
      </c>
      <c r="H125" s="15">
        <v>196</v>
      </c>
      <c r="I125" s="15">
        <v>160</v>
      </c>
      <c r="J125" s="123">
        <f t="shared" si="2"/>
        <v>192.25</v>
      </c>
      <c r="K125" s="124"/>
      <c r="M125" s="67" t="s">
        <v>40</v>
      </c>
      <c r="N125" s="65">
        <v>3.32</v>
      </c>
      <c r="O125" s="66">
        <v>5.21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18</v>
      </c>
      <c r="D127" s="18" t="s">
        <v>19</v>
      </c>
      <c r="E127" s="18" t="s">
        <v>20</v>
      </c>
      <c r="F127" s="19" t="s">
        <v>41</v>
      </c>
      <c r="G127" s="20"/>
      <c r="H127" s="17" t="s">
        <v>18</v>
      </c>
      <c r="I127" s="111" t="s">
        <v>42</v>
      </c>
      <c r="J127" s="111"/>
      <c r="K127" s="113"/>
      <c r="M127" s="131" t="s">
        <v>43</v>
      </c>
      <c r="N127" s="132"/>
      <c r="O127" s="115"/>
      <c r="P127" s="2"/>
    </row>
    <row r="128" spans="1:16" x14ac:dyDescent="0.25">
      <c r="A128" s="2"/>
      <c r="C128" s="21" t="s">
        <v>44</v>
      </c>
      <c r="D128" s="11">
        <v>12.76</v>
      </c>
      <c r="E128" s="11">
        <v>11.2</v>
      </c>
      <c r="F128" s="22">
        <v>1285</v>
      </c>
      <c r="G128" s="16"/>
      <c r="H128" s="23" t="s">
        <v>1</v>
      </c>
      <c r="I128" s="135">
        <v>5.38</v>
      </c>
      <c r="J128" s="135"/>
      <c r="K128" s="136"/>
      <c r="M128" s="24" t="s">
        <v>20</v>
      </c>
      <c r="N128" s="25" t="s">
        <v>45</v>
      </c>
      <c r="O128" s="26" t="s">
        <v>46</v>
      </c>
      <c r="P128" s="2"/>
    </row>
    <row r="129" spans="1:16" ht="15.75" thickBot="1" x14ac:dyDescent="0.3">
      <c r="A129" s="2"/>
      <c r="C129" s="21" t="s">
        <v>47</v>
      </c>
      <c r="D129" s="11"/>
      <c r="E129" s="11"/>
      <c r="F129" s="22"/>
      <c r="G129" s="16"/>
      <c r="H129" s="27" t="s">
        <v>2</v>
      </c>
      <c r="I129" s="137">
        <v>5.16</v>
      </c>
      <c r="J129" s="137"/>
      <c r="K129" s="138"/>
      <c r="M129" s="65">
        <v>6.9</v>
      </c>
      <c r="N129" s="28">
        <v>64</v>
      </c>
      <c r="O129" s="66">
        <v>0.05</v>
      </c>
      <c r="P129" s="2"/>
    </row>
    <row r="130" spans="1:16" ht="15" customHeight="1" thickBot="1" x14ac:dyDescent="0.3">
      <c r="A130" s="2"/>
      <c r="C130" s="21" t="s">
        <v>48</v>
      </c>
      <c r="D130" s="11">
        <v>62.48</v>
      </c>
      <c r="E130" s="11"/>
      <c r="F130" s="22">
        <v>194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49</v>
      </c>
      <c r="D131" s="11">
        <v>63.47</v>
      </c>
      <c r="E131" s="11"/>
      <c r="F131" s="22">
        <v>191</v>
      </c>
      <c r="G131" s="16"/>
      <c r="H131" s="109" t="s">
        <v>50</v>
      </c>
      <c r="I131" s="111"/>
      <c r="J131" s="111"/>
      <c r="K131" s="113"/>
      <c r="M131" s="6" t="s">
        <v>51</v>
      </c>
      <c r="N131" s="29" t="s">
        <v>20</v>
      </c>
      <c r="O131" s="30" t="s">
        <v>52</v>
      </c>
      <c r="P131" s="2"/>
    </row>
    <row r="132" spans="1:16" x14ac:dyDescent="0.25">
      <c r="A132" s="2"/>
      <c r="C132" s="21" t="s">
        <v>53</v>
      </c>
      <c r="D132" s="11">
        <v>63.35</v>
      </c>
      <c r="E132" s="11"/>
      <c r="F132" s="22">
        <v>189</v>
      </c>
      <c r="G132" s="16"/>
      <c r="H132" s="31" t="s">
        <v>54</v>
      </c>
      <c r="I132" s="7" t="s">
        <v>55</v>
      </c>
      <c r="J132" s="7" t="s">
        <v>56</v>
      </c>
      <c r="K132" s="32" t="s">
        <v>57</v>
      </c>
      <c r="M132" s="8">
        <v>1</v>
      </c>
      <c r="N132" s="33">
        <v>5.7</v>
      </c>
      <c r="O132" s="34">
        <v>100</v>
      </c>
      <c r="P132" s="2"/>
    </row>
    <row r="133" spans="1:16" x14ac:dyDescent="0.25">
      <c r="A133" s="2"/>
      <c r="C133" s="21" t="s">
        <v>58</v>
      </c>
      <c r="D133" s="11">
        <v>75.25</v>
      </c>
      <c r="E133" s="11"/>
      <c r="F133" s="22">
        <v>1989</v>
      </c>
      <c r="G133" s="16"/>
      <c r="H133" s="125">
        <v>2</v>
      </c>
      <c r="I133" s="127">
        <v>385</v>
      </c>
      <c r="J133" s="127">
        <v>200</v>
      </c>
      <c r="K133" s="129">
        <f>((I133-J133)/I133)</f>
        <v>0.48051948051948051</v>
      </c>
      <c r="M133" s="13">
        <v>2</v>
      </c>
      <c r="N133" s="35">
        <v>5.8</v>
      </c>
      <c r="O133" s="36">
        <v>100</v>
      </c>
      <c r="P133" s="2"/>
    </row>
    <row r="134" spans="1:16" ht="15.75" thickBot="1" x14ac:dyDescent="0.3">
      <c r="A134" s="2"/>
      <c r="C134" s="21" t="s">
        <v>59</v>
      </c>
      <c r="D134" s="11">
        <v>75.900000000000006</v>
      </c>
      <c r="E134" s="11">
        <v>8.3000000000000007</v>
      </c>
      <c r="F134" s="22">
        <v>560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60</v>
      </c>
      <c r="D135" s="11"/>
      <c r="E135" s="11"/>
      <c r="F135" s="22">
        <v>543</v>
      </c>
      <c r="G135" s="16"/>
      <c r="H135" s="125"/>
      <c r="I135" s="127"/>
      <c r="J135" s="127"/>
      <c r="K135" s="129" t="e">
        <f>((I135-J135)/I135)</f>
        <v>#DIV/0!</v>
      </c>
      <c r="M135" s="131" t="s">
        <v>61</v>
      </c>
      <c r="N135" s="132"/>
      <c r="O135" s="115"/>
      <c r="P135" s="2"/>
    </row>
    <row r="136" spans="1:16" ht="15.75" thickBot="1" x14ac:dyDescent="0.3">
      <c r="A136" s="2"/>
      <c r="C136" s="21" t="s">
        <v>62</v>
      </c>
      <c r="D136" s="11">
        <v>77.290000000000006</v>
      </c>
      <c r="E136" s="11">
        <v>7.2</v>
      </c>
      <c r="F136" s="22">
        <v>1135</v>
      </c>
      <c r="G136" s="16"/>
      <c r="H136" s="126"/>
      <c r="I136" s="128"/>
      <c r="J136" s="128"/>
      <c r="K136" s="130"/>
      <c r="M136" s="133" t="s">
        <v>63</v>
      </c>
      <c r="N136" s="134"/>
      <c r="O136" s="37">
        <f>(J121-J122)/J121</f>
        <v>0.64303973971647688</v>
      </c>
      <c r="P136" s="2"/>
    </row>
    <row r="137" spans="1:16" ht="15.75" thickBot="1" x14ac:dyDescent="0.3">
      <c r="A137" s="2"/>
      <c r="C137" s="38" t="s">
        <v>64</v>
      </c>
      <c r="D137" s="15"/>
      <c r="E137" s="15"/>
      <c r="F137" s="39">
        <v>1119</v>
      </c>
      <c r="G137" s="16"/>
      <c r="M137" s="133" t="s">
        <v>65</v>
      </c>
      <c r="N137" s="134"/>
      <c r="O137" s="37">
        <f>(J122-J123)/J122</f>
        <v>0.40559895833333331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31" t="s">
        <v>66</v>
      </c>
      <c r="I138" s="132"/>
      <c r="J138" s="132"/>
      <c r="K138" s="115"/>
      <c r="M138" s="133" t="s">
        <v>67</v>
      </c>
      <c r="N138" s="134"/>
      <c r="O138" s="37">
        <f>(J123-J124)/J123</f>
        <v>0.13800657174151151</v>
      </c>
      <c r="P138" s="2"/>
    </row>
    <row r="139" spans="1:16" ht="15.75" customHeight="1" x14ac:dyDescent="0.25">
      <c r="A139" s="2"/>
      <c r="B139" s="41"/>
      <c r="C139" s="42" t="s">
        <v>18</v>
      </c>
      <c r="D139" s="43" t="s">
        <v>19</v>
      </c>
      <c r="E139" s="43" t="s">
        <v>14</v>
      </c>
      <c r="F139" s="19" t="s">
        <v>13</v>
      </c>
      <c r="G139" s="44" t="s">
        <v>20</v>
      </c>
      <c r="H139" s="24" t="s">
        <v>18</v>
      </c>
      <c r="I139" s="25" t="s">
        <v>68</v>
      </c>
      <c r="J139" s="25" t="s">
        <v>69</v>
      </c>
      <c r="K139" s="26" t="s">
        <v>70</v>
      </c>
      <c r="M139" s="133" t="s">
        <v>71</v>
      </c>
      <c r="N139" s="134"/>
      <c r="O139" s="37">
        <f>(J124-J125)/J124</f>
        <v>2.2871664548919948E-2</v>
      </c>
      <c r="P139" s="2"/>
    </row>
    <row r="140" spans="1:16" x14ac:dyDescent="0.25">
      <c r="A140" s="2"/>
      <c r="B140" s="41"/>
      <c r="C140" s="45" t="s">
        <v>72</v>
      </c>
      <c r="D140" s="33">
        <v>91.4</v>
      </c>
      <c r="E140" s="33"/>
      <c r="F140" s="34"/>
      <c r="G140" s="46"/>
      <c r="H140" s="47" t="s">
        <v>104</v>
      </c>
      <c r="I140" s="33">
        <v>302</v>
      </c>
      <c r="J140" s="33">
        <v>205</v>
      </c>
      <c r="K140" s="34">
        <f>I140-J140</f>
        <v>97</v>
      </c>
      <c r="M140" s="142" t="s">
        <v>73</v>
      </c>
      <c r="N140" s="143"/>
      <c r="O140" s="70">
        <f>(J122-J125)/J122</f>
        <v>0.49934895833333331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72.900000000000006</v>
      </c>
      <c r="E141" s="33">
        <v>68.48</v>
      </c>
      <c r="F141" s="34">
        <v>93.94</v>
      </c>
      <c r="G141" s="48">
        <v>6.6</v>
      </c>
      <c r="H141" s="65" t="s">
        <v>2</v>
      </c>
      <c r="I141" s="35">
        <v>187</v>
      </c>
      <c r="J141" s="35">
        <v>164</v>
      </c>
      <c r="K141" s="34">
        <f>I141-J141</f>
        <v>23</v>
      </c>
      <c r="L141" s="49"/>
      <c r="M141" s="147" t="s">
        <v>75</v>
      </c>
      <c r="N141" s="148"/>
      <c r="O141" s="71">
        <f>(J121-J125)/J121</f>
        <v>0.82128747385544965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79.2</v>
      </c>
      <c r="E142" s="33">
        <v>65.349999999999994</v>
      </c>
      <c r="F142" s="34">
        <v>82.51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77.25</v>
      </c>
      <c r="E143" s="33">
        <v>53.53</v>
      </c>
      <c r="F143" s="34">
        <v>69.3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52.85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91.6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90"/>
      <c r="C152" s="139" t="s">
        <v>366</v>
      </c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1"/>
      <c r="P152" s="2"/>
    </row>
    <row r="153" spans="1:16" ht="15" customHeight="1" x14ac:dyDescent="0.25">
      <c r="A153" s="2"/>
      <c r="C153" s="139" t="s">
        <v>289</v>
      </c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1"/>
      <c r="P153" s="2"/>
    </row>
    <row r="154" spans="1:16" ht="15" customHeight="1" x14ac:dyDescent="0.25">
      <c r="A154" s="2"/>
      <c r="C154" s="139" t="s">
        <v>109</v>
      </c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1"/>
      <c r="P154" s="2"/>
    </row>
    <row r="155" spans="1:16" ht="15" customHeight="1" x14ac:dyDescent="0.25">
      <c r="A155" s="2"/>
      <c r="C155" s="139" t="s">
        <v>367</v>
      </c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1"/>
      <c r="P155" s="2"/>
    </row>
    <row r="156" spans="1:16" ht="15" customHeight="1" x14ac:dyDescent="0.25">
      <c r="A156" s="2"/>
      <c r="C156" s="139" t="s">
        <v>368</v>
      </c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1"/>
      <c r="P156" s="2"/>
    </row>
    <row r="157" spans="1:16" ht="15" customHeight="1" x14ac:dyDescent="0.25">
      <c r="A157" s="2"/>
      <c r="C157" s="139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1"/>
      <c r="P157" s="2"/>
    </row>
    <row r="158" spans="1:16" ht="15" customHeight="1" x14ac:dyDescent="0.25">
      <c r="A158" s="2"/>
      <c r="C158" s="139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1"/>
      <c r="P158" s="2"/>
    </row>
    <row r="159" spans="1:16" x14ac:dyDescent="0.25">
      <c r="A159" s="2"/>
      <c r="C159" s="139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1"/>
      <c r="P159" s="2"/>
    </row>
    <row r="160" spans="1:16" x14ac:dyDescent="0.25">
      <c r="A160" s="2"/>
      <c r="C160" s="139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1"/>
      <c r="P160" s="2"/>
    </row>
    <row r="161" spans="1:16" x14ac:dyDescent="0.25">
      <c r="A161" s="2"/>
      <c r="C161" s="139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1"/>
      <c r="P161" s="2"/>
    </row>
    <row r="162" spans="1:16" x14ac:dyDescent="0.25">
      <c r="A162" s="2"/>
      <c r="C162" s="139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1"/>
      <c r="P162" s="2"/>
    </row>
    <row r="163" spans="1:16" x14ac:dyDescent="0.25">
      <c r="A163" s="2"/>
      <c r="C163" s="139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1"/>
      <c r="P163" s="2"/>
    </row>
    <row r="164" spans="1:16" x14ac:dyDescent="0.25">
      <c r="A164" s="2"/>
      <c r="C164" s="139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1"/>
      <c r="P164" s="2"/>
    </row>
    <row r="165" spans="1:16" x14ac:dyDescent="0.25">
      <c r="A165" s="2"/>
      <c r="C165" s="144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19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D9194-75B3-4380-95E2-F6BBF9CF9427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180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9" t="s">
        <v>18</v>
      </c>
      <c r="D5" s="111" t="s">
        <v>19</v>
      </c>
      <c r="E5" s="111" t="s">
        <v>20</v>
      </c>
      <c r="F5" s="111" t="s">
        <v>21</v>
      </c>
      <c r="G5" s="111"/>
      <c r="H5" s="111"/>
      <c r="I5" s="111"/>
      <c r="J5" s="111"/>
      <c r="K5" s="113"/>
      <c r="M5" s="6" t="s">
        <v>22</v>
      </c>
      <c r="N5" s="114" t="s">
        <v>20</v>
      </c>
      <c r="O5" s="115"/>
      <c r="P5" s="2"/>
    </row>
    <row r="6" spans="1:19" x14ac:dyDescent="0.25">
      <c r="A6" s="2"/>
      <c r="C6" s="110"/>
      <c r="D6" s="112"/>
      <c r="E6" s="112"/>
      <c r="F6" s="7" t="s">
        <v>23</v>
      </c>
      <c r="G6" s="7" t="s">
        <v>24</v>
      </c>
      <c r="H6" s="7" t="s">
        <v>25</v>
      </c>
      <c r="I6" s="7" t="s">
        <v>26</v>
      </c>
      <c r="J6" s="112" t="s">
        <v>6</v>
      </c>
      <c r="K6" s="116"/>
      <c r="M6" s="8">
        <v>1</v>
      </c>
      <c r="N6" s="117"/>
      <c r="O6" s="118"/>
      <c r="P6" s="2"/>
      <c r="R6" s="56" t="s">
        <v>0</v>
      </c>
      <c r="S6" s="56">
        <f>AVERAGE(J9,J66,J121)</f>
        <v>946.91666666666663</v>
      </c>
    </row>
    <row r="7" spans="1:19" x14ac:dyDescent="0.25">
      <c r="A7" s="2"/>
      <c r="C7" s="9" t="s">
        <v>27</v>
      </c>
      <c r="D7" s="10"/>
      <c r="E7" s="10"/>
      <c r="F7" s="11">
        <v>1498</v>
      </c>
      <c r="G7" s="12"/>
      <c r="H7" s="12"/>
      <c r="I7" s="12"/>
      <c r="J7" s="119">
        <f>AVERAGE(F7:I7)</f>
        <v>1498</v>
      </c>
      <c r="K7" s="120"/>
      <c r="M7" s="8">
        <v>2</v>
      </c>
      <c r="N7" s="117">
        <v>9.4</v>
      </c>
      <c r="O7" s="118"/>
      <c r="P7" s="2"/>
      <c r="R7" s="56" t="s">
        <v>1</v>
      </c>
      <c r="S7" s="72">
        <f>AVERAGE(J10,J67,J122)</f>
        <v>388.66666666666669</v>
      </c>
    </row>
    <row r="8" spans="1:19" x14ac:dyDescent="0.25">
      <c r="A8" s="2"/>
      <c r="C8" s="9" t="s">
        <v>28</v>
      </c>
      <c r="D8" s="10"/>
      <c r="E8" s="10"/>
      <c r="F8" s="11">
        <v>585</v>
      </c>
      <c r="G8" s="12"/>
      <c r="H8" s="12"/>
      <c r="I8" s="12"/>
      <c r="J8" s="119">
        <f t="shared" ref="J8:J13" si="0">AVERAGE(F8:I8)</f>
        <v>585</v>
      </c>
      <c r="K8" s="120"/>
      <c r="M8" s="8">
        <v>3</v>
      </c>
      <c r="N8" s="117">
        <v>9.4</v>
      </c>
      <c r="O8" s="118"/>
      <c r="P8" s="2"/>
      <c r="R8" s="56" t="s">
        <v>2</v>
      </c>
      <c r="S8" s="73">
        <f>AVERAGE(J13,J70,J125)</f>
        <v>139.83333333333334</v>
      </c>
    </row>
    <row r="9" spans="1:19" x14ac:dyDescent="0.25">
      <c r="A9" s="2"/>
      <c r="C9" s="9" t="s">
        <v>29</v>
      </c>
      <c r="D9" s="11">
        <v>62.23</v>
      </c>
      <c r="E9" s="11">
        <v>8.1999999999999993</v>
      </c>
      <c r="F9" s="11">
        <v>1077</v>
      </c>
      <c r="G9" s="11">
        <v>1093</v>
      </c>
      <c r="H9" s="11">
        <v>953</v>
      </c>
      <c r="I9" s="11">
        <v>866</v>
      </c>
      <c r="J9" s="119">
        <f t="shared" si="0"/>
        <v>997.25</v>
      </c>
      <c r="K9" s="120"/>
      <c r="M9" s="8">
        <v>4</v>
      </c>
      <c r="N9" s="117">
        <v>8.4</v>
      </c>
      <c r="O9" s="118"/>
      <c r="P9" s="2"/>
      <c r="R9" s="74" t="s">
        <v>552</v>
      </c>
      <c r="S9" s="76">
        <f>S6-S7</f>
        <v>558.25</v>
      </c>
    </row>
    <row r="10" spans="1:19" x14ac:dyDescent="0.25">
      <c r="A10" s="2"/>
      <c r="C10" s="9" t="s">
        <v>31</v>
      </c>
      <c r="D10" s="11">
        <v>60.15</v>
      </c>
      <c r="E10" s="11">
        <v>9</v>
      </c>
      <c r="F10" s="11">
        <v>389</v>
      </c>
      <c r="G10" s="11">
        <v>402</v>
      </c>
      <c r="H10" s="11">
        <v>438</v>
      </c>
      <c r="I10" s="11">
        <v>418</v>
      </c>
      <c r="J10" s="119">
        <f t="shared" si="0"/>
        <v>411.75</v>
      </c>
      <c r="K10" s="120"/>
      <c r="M10" s="8">
        <v>5</v>
      </c>
      <c r="N10" s="117">
        <v>9.5</v>
      </c>
      <c r="O10" s="118"/>
      <c r="P10" s="2"/>
      <c r="R10" s="74" t="s">
        <v>32</v>
      </c>
      <c r="S10" s="76">
        <f>S7-S8</f>
        <v>248.83333333333334</v>
      </c>
    </row>
    <row r="11" spans="1:19" ht="15.75" thickBot="1" x14ac:dyDescent="0.3">
      <c r="A11" s="2"/>
      <c r="C11" s="9" t="s">
        <v>33</v>
      </c>
      <c r="D11" s="11"/>
      <c r="E11" s="11"/>
      <c r="F11" s="11">
        <v>212</v>
      </c>
      <c r="G11" s="63">
        <v>208</v>
      </c>
      <c r="H11" s="63">
        <v>186</v>
      </c>
      <c r="I11" s="63">
        <v>260</v>
      </c>
      <c r="J11" s="119">
        <f t="shared" si="0"/>
        <v>216.5</v>
      </c>
      <c r="K11" s="120"/>
      <c r="M11" s="13">
        <v>6</v>
      </c>
      <c r="N11" s="121">
        <v>9</v>
      </c>
      <c r="O11" s="122"/>
      <c r="P11" s="2"/>
      <c r="R11" s="74" t="s">
        <v>30</v>
      </c>
      <c r="S11" s="75">
        <f>S6-S8</f>
        <v>807.08333333333326</v>
      </c>
    </row>
    <row r="12" spans="1:19" ht="15.75" thickBot="1" x14ac:dyDescent="0.3">
      <c r="A12" s="2"/>
      <c r="C12" s="9" t="s">
        <v>35</v>
      </c>
      <c r="D12" s="11"/>
      <c r="E12" s="11"/>
      <c r="F12" s="11">
        <v>166</v>
      </c>
      <c r="G12" s="63">
        <v>163</v>
      </c>
      <c r="H12" s="63">
        <v>141</v>
      </c>
      <c r="I12" s="63">
        <v>132</v>
      </c>
      <c r="J12" s="119">
        <f t="shared" si="0"/>
        <v>150.5</v>
      </c>
      <c r="K12" s="120"/>
      <c r="N12" s="68" t="s">
        <v>36</v>
      </c>
      <c r="O12" s="69" t="s">
        <v>37</v>
      </c>
      <c r="P12" s="2"/>
      <c r="R12" s="77" t="s">
        <v>553</v>
      </c>
      <c r="S12" s="94">
        <f>S9/S6</f>
        <v>0.5895450145208132</v>
      </c>
    </row>
    <row r="13" spans="1:19" ht="15.75" thickBot="1" x14ac:dyDescent="0.3">
      <c r="A13" s="2"/>
      <c r="C13" s="14" t="s">
        <v>39</v>
      </c>
      <c r="D13" s="15">
        <v>60.64</v>
      </c>
      <c r="E13" s="15">
        <v>8.9</v>
      </c>
      <c r="F13" s="15">
        <v>165</v>
      </c>
      <c r="G13" s="15">
        <v>162</v>
      </c>
      <c r="H13" s="15">
        <v>143</v>
      </c>
      <c r="I13" s="15">
        <v>136</v>
      </c>
      <c r="J13" s="123">
        <f t="shared" si="0"/>
        <v>151.5</v>
      </c>
      <c r="K13" s="124"/>
      <c r="M13" s="67" t="s">
        <v>40</v>
      </c>
      <c r="N13" s="65">
        <v>3.25</v>
      </c>
      <c r="O13" s="66">
        <v>4.95</v>
      </c>
      <c r="P13" s="2"/>
      <c r="R13" s="77" t="s">
        <v>38</v>
      </c>
      <c r="S13" s="78">
        <f>S10/S7</f>
        <v>0.64022298456260718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34</v>
      </c>
      <c r="S14" s="94">
        <f>S11/S6</f>
        <v>0.85232773035289977</v>
      </c>
    </row>
    <row r="15" spans="1:19" ht="15" customHeight="1" x14ac:dyDescent="0.25">
      <c r="A15" s="2"/>
      <c r="C15" s="17" t="s">
        <v>18</v>
      </c>
      <c r="D15" s="18" t="s">
        <v>19</v>
      </c>
      <c r="E15" s="18" t="s">
        <v>20</v>
      </c>
      <c r="F15" s="19" t="s">
        <v>41</v>
      </c>
      <c r="G15" s="20"/>
      <c r="H15" s="17" t="s">
        <v>18</v>
      </c>
      <c r="I15" s="111" t="s">
        <v>42</v>
      </c>
      <c r="J15" s="111"/>
      <c r="K15" s="113"/>
      <c r="M15" s="131" t="s">
        <v>43</v>
      </c>
      <c r="N15" s="132"/>
      <c r="O15" s="115"/>
      <c r="P15" s="2"/>
    </row>
    <row r="16" spans="1:19" x14ac:dyDescent="0.25">
      <c r="A16" s="2"/>
      <c r="C16" s="21" t="s">
        <v>44</v>
      </c>
      <c r="D16" s="11">
        <v>15.28</v>
      </c>
      <c r="E16" s="11">
        <v>10.5</v>
      </c>
      <c r="F16" s="22">
        <v>896</v>
      </c>
      <c r="G16" s="16"/>
      <c r="H16" s="23" t="s">
        <v>1</v>
      </c>
      <c r="I16" s="135">
        <v>4.72</v>
      </c>
      <c r="J16" s="135"/>
      <c r="K16" s="136"/>
      <c r="M16" s="24" t="s">
        <v>20</v>
      </c>
      <c r="N16" s="25" t="s">
        <v>45</v>
      </c>
      <c r="O16" s="26" t="s">
        <v>46</v>
      </c>
      <c r="P16" s="2"/>
    </row>
    <row r="17" spans="1:16" ht="15.75" thickBot="1" x14ac:dyDescent="0.3">
      <c r="A17" s="2"/>
      <c r="C17" s="21" t="s">
        <v>47</v>
      </c>
      <c r="D17" s="11"/>
      <c r="E17" s="11"/>
      <c r="F17" s="22"/>
      <c r="G17" s="16"/>
      <c r="H17" s="27" t="s">
        <v>2</v>
      </c>
      <c r="I17" s="137">
        <v>4.46</v>
      </c>
      <c r="J17" s="137"/>
      <c r="K17" s="138"/>
      <c r="M17" s="65">
        <v>7</v>
      </c>
      <c r="N17" s="28">
        <v>142</v>
      </c>
      <c r="O17" s="66">
        <v>0.04</v>
      </c>
      <c r="P17" s="2"/>
    </row>
    <row r="18" spans="1:16" ht="15.75" thickBot="1" x14ac:dyDescent="0.3">
      <c r="A18" s="2"/>
      <c r="C18" s="21" t="s">
        <v>48</v>
      </c>
      <c r="D18" s="11">
        <v>65.180000000000007</v>
      </c>
      <c r="E18" s="11"/>
      <c r="F18" s="22">
        <v>168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49</v>
      </c>
      <c r="D19" s="11">
        <v>63.8</v>
      </c>
      <c r="E19" s="11"/>
      <c r="F19" s="22">
        <v>163</v>
      </c>
      <c r="G19" s="16"/>
      <c r="H19" s="109" t="s">
        <v>50</v>
      </c>
      <c r="I19" s="111"/>
      <c r="J19" s="111"/>
      <c r="K19" s="113"/>
      <c r="M19" s="6" t="s">
        <v>51</v>
      </c>
      <c r="N19" s="29" t="s">
        <v>20</v>
      </c>
      <c r="O19" s="30" t="s">
        <v>52</v>
      </c>
      <c r="P19" s="2"/>
    </row>
    <row r="20" spans="1:16" x14ac:dyDescent="0.25">
      <c r="A20" s="2"/>
      <c r="C20" s="21" t="s">
        <v>53</v>
      </c>
      <c r="D20" s="11">
        <v>65.58</v>
      </c>
      <c r="E20" s="11"/>
      <c r="F20" s="22">
        <v>161</v>
      </c>
      <c r="G20" s="16"/>
      <c r="H20" s="31" t="s">
        <v>54</v>
      </c>
      <c r="I20" s="7" t="s">
        <v>55</v>
      </c>
      <c r="J20" s="7" t="s">
        <v>56</v>
      </c>
      <c r="K20" s="32" t="s">
        <v>57</v>
      </c>
      <c r="M20" s="8">
        <v>1</v>
      </c>
      <c r="N20" s="33">
        <v>5.7</v>
      </c>
      <c r="O20" s="34">
        <v>100</v>
      </c>
      <c r="P20" s="2"/>
    </row>
    <row r="21" spans="1:16" ht="15.75" thickBot="1" x14ac:dyDescent="0.3">
      <c r="A21" s="2"/>
      <c r="C21" s="21" t="s">
        <v>58</v>
      </c>
      <c r="D21" s="11">
        <v>75.11</v>
      </c>
      <c r="E21" s="11"/>
      <c r="F21" s="22">
        <v>1571</v>
      </c>
      <c r="G21" s="16"/>
      <c r="H21" s="125">
        <v>3</v>
      </c>
      <c r="I21" s="127">
        <v>408</v>
      </c>
      <c r="J21" s="127">
        <v>376</v>
      </c>
      <c r="K21" s="129">
        <f>((I21-J21)/I21)</f>
        <v>7.8431372549019607E-2</v>
      </c>
      <c r="M21" s="13">
        <v>2</v>
      </c>
      <c r="N21" s="35">
        <v>5.5</v>
      </c>
      <c r="O21" s="36">
        <v>100</v>
      </c>
      <c r="P21" s="2"/>
    </row>
    <row r="22" spans="1:16" ht="15.75" customHeight="1" thickBot="1" x14ac:dyDescent="0.3">
      <c r="A22" s="2"/>
      <c r="C22" s="21" t="s">
        <v>59</v>
      </c>
      <c r="D22" s="11">
        <v>72.099999999999994</v>
      </c>
      <c r="E22" s="11">
        <v>8.6</v>
      </c>
      <c r="F22" s="22">
        <v>568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60</v>
      </c>
      <c r="D23" s="11"/>
      <c r="E23" s="11"/>
      <c r="F23" s="22">
        <v>533</v>
      </c>
      <c r="G23" s="16"/>
      <c r="H23" s="125">
        <v>6</v>
      </c>
      <c r="I23" s="127">
        <v>201</v>
      </c>
      <c r="J23" s="127">
        <v>119</v>
      </c>
      <c r="K23" s="129">
        <f>((I23-J23)/I23)</f>
        <v>0.4079601990049751</v>
      </c>
      <c r="M23" s="131" t="s">
        <v>61</v>
      </c>
      <c r="N23" s="132"/>
      <c r="O23" s="115"/>
      <c r="P23" s="2"/>
    </row>
    <row r="24" spans="1:16" ht="15.75" thickBot="1" x14ac:dyDescent="0.3">
      <c r="A24" s="2"/>
      <c r="C24" s="21" t="s">
        <v>62</v>
      </c>
      <c r="D24" s="11">
        <v>72.31</v>
      </c>
      <c r="E24" s="11">
        <v>8</v>
      </c>
      <c r="F24" s="22">
        <v>1193</v>
      </c>
      <c r="G24" s="16"/>
      <c r="H24" s="126"/>
      <c r="I24" s="128"/>
      <c r="J24" s="128"/>
      <c r="K24" s="130"/>
      <c r="M24" s="133" t="s">
        <v>63</v>
      </c>
      <c r="N24" s="134"/>
      <c r="O24" s="37">
        <f>(J9-J10)/J9</f>
        <v>0.58711456505389825</v>
      </c>
      <c r="P24" s="2"/>
    </row>
    <row r="25" spans="1:16" ht="15.75" thickBot="1" x14ac:dyDescent="0.3">
      <c r="A25" s="2"/>
      <c r="C25" s="38" t="s">
        <v>64</v>
      </c>
      <c r="D25" s="15"/>
      <c r="E25" s="15"/>
      <c r="F25" s="39">
        <v>1162</v>
      </c>
      <c r="G25" s="16"/>
      <c r="M25" s="133" t="s">
        <v>65</v>
      </c>
      <c r="N25" s="134"/>
      <c r="O25" s="37">
        <f>(J10-J11)/J10</f>
        <v>0.47419550698239221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31" t="s">
        <v>66</v>
      </c>
      <c r="I26" s="132"/>
      <c r="J26" s="132"/>
      <c r="K26" s="115"/>
      <c r="M26" s="133" t="s">
        <v>67</v>
      </c>
      <c r="N26" s="134"/>
      <c r="O26" s="37">
        <f>(J11-J12)/J11</f>
        <v>0.30484988452655887</v>
      </c>
      <c r="P26" s="2"/>
    </row>
    <row r="27" spans="1:16" ht="15.75" customHeight="1" x14ac:dyDescent="0.25">
      <c r="A27" s="2"/>
      <c r="B27" s="41"/>
      <c r="C27" s="42" t="s">
        <v>18</v>
      </c>
      <c r="D27" s="43" t="s">
        <v>19</v>
      </c>
      <c r="E27" s="43" t="s">
        <v>14</v>
      </c>
      <c r="F27" s="19" t="s">
        <v>13</v>
      </c>
      <c r="G27" s="44" t="s">
        <v>20</v>
      </c>
      <c r="H27" s="24" t="s">
        <v>18</v>
      </c>
      <c r="I27" s="25" t="s">
        <v>68</v>
      </c>
      <c r="J27" s="25" t="s">
        <v>69</v>
      </c>
      <c r="K27" s="26" t="s">
        <v>70</v>
      </c>
      <c r="M27" s="133" t="s">
        <v>71</v>
      </c>
      <c r="N27" s="134"/>
      <c r="O27" s="37">
        <f>(J12-J13)/J12</f>
        <v>-6.6445182724252493E-3</v>
      </c>
      <c r="P27" s="2"/>
    </row>
    <row r="28" spans="1:16" ht="15" customHeight="1" x14ac:dyDescent="0.25">
      <c r="A28" s="2"/>
      <c r="B28" s="41"/>
      <c r="C28" s="45" t="s">
        <v>72</v>
      </c>
      <c r="D28" s="33">
        <v>91.45</v>
      </c>
      <c r="E28" s="33"/>
      <c r="F28" s="34"/>
      <c r="G28" s="46"/>
      <c r="H28" s="47" t="s">
        <v>104</v>
      </c>
      <c r="I28" s="33">
        <v>309</v>
      </c>
      <c r="J28" s="33">
        <v>254</v>
      </c>
      <c r="K28" s="34">
        <f>I28-J28</f>
        <v>55</v>
      </c>
      <c r="M28" s="142" t="s">
        <v>73</v>
      </c>
      <c r="N28" s="143"/>
      <c r="O28" s="70">
        <f>(J10-J13)/J10</f>
        <v>0.63205828779599271</v>
      </c>
      <c r="P28" s="2"/>
    </row>
    <row r="29" spans="1:16" ht="15.75" thickBot="1" x14ac:dyDescent="0.3">
      <c r="A29" s="2"/>
      <c r="B29" s="41"/>
      <c r="C29" s="45" t="s">
        <v>74</v>
      </c>
      <c r="D29" s="33">
        <v>73.150000000000006</v>
      </c>
      <c r="E29" s="33">
        <v>69.17</v>
      </c>
      <c r="F29" s="34">
        <v>94.56</v>
      </c>
      <c r="G29" s="48">
        <v>5.7</v>
      </c>
      <c r="H29" s="65" t="s">
        <v>2</v>
      </c>
      <c r="I29" s="35">
        <v>213</v>
      </c>
      <c r="J29" s="35">
        <v>199</v>
      </c>
      <c r="K29" s="36">
        <f>I29-J29</f>
        <v>14</v>
      </c>
      <c r="L29" s="49"/>
      <c r="M29" s="147" t="s">
        <v>75</v>
      </c>
      <c r="N29" s="148"/>
      <c r="O29" s="71">
        <f>(J9-J13)/J9</f>
        <v>0.84808222612183504</v>
      </c>
      <c r="P29" s="2"/>
    </row>
    <row r="30" spans="1:16" ht="15" customHeight="1" x14ac:dyDescent="0.25">
      <c r="A30" s="2"/>
      <c r="B30" s="41"/>
      <c r="C30" s="45" t="s">
        <v>76</v>
      </c>
      <c r="D30" s="33">
        <v>79.25</v>
      </c>
      <c r="E30" s="33">
        <v>65.14</v>
      </c>
      <c r="F30" s="34">
        <v>82.19</v>
      </c>
      <c r="P30" s="2"/>
    </row>
    <row r="31" spans="1:16" ht="15" customHeight="1" x14ac:dyDescent="0.25">
      <c r="A31" s="2"/>
      <c r="B31" s="41"/>
      <c r="C31" s="45" t="s">
        <v>77</v>
      </c>
      <c r="D31" s="33">
        <v>78.400000000000006</v>
      </c>
      <c r="E31" s="33">
        <v>56.24</v>
      </c>
      <c r="F31" s="34">
        <v>71.739999999999995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53.5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91.4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90"/>
      <c r="C40" s="139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1"/>
      <c r="P40" s="2"/>
    </row>
    <row r="41" spans="1:16" x14ac:dyDescent="0.25">
      <c r="A41" s="2"/>
      <c r="C41" s="139" t="s">
        <v>369</v>
      </c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1"/>
      <c r="P41" s="2"/>
    </row>
    <row r="42" spans="1:16" x14ac:dyDescent="0.25">
      <c r="A42" s="2"/>
      <c r="C42" s="139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1"/>
      <c r="P42" s="2"/>
    </row>
    <row r="43" spans="1:16" x14ac:dyDescent="0.25">
      <c r="A43" s="2"/>
      <c r="C43" s="139" t="s">
        <v>370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1"/>
      <c r="P43" s="2"/>
    </row>
    <row r="44" spans="1:16" x14ac:dyDescent="0.25">
      <c r="A44" s="2"/>
      <c r="C44" s="139" t="s">
        <v>371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1"/>
      <c r="P44" s="2"/>
    </row>
    <row r="45" spans="1:16" x14ac:dyDescent="0.25">
      <c r="A45" s="2"/>
      <c r="C45" s="139" t="s">
        <v>372</v>
      </c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1"/>
      <c r="P45" s="2"/>
    </row>
    <row r="46" spans="1:16" x14ac:dyDescent="0.25">
      <c r="A46" s="2"/>
      <c r="C46" s="139" t="s">
        <v>373</v>
      </c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1"/>
      <c r="P46" s="2"/>
    </row>
    <row r="47" spans="1:16" x14ac:dyDescent="0.25">
      <c r="A47" s="2"/>
      <c r="C47" s="139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1"/>
      <c r="P47" s="2"/>
    </row>
    <row r="48" spans="1:16" x14ac:dyDescent="0.25">
      <c r="A48" s="2"/>
      <c r="C48" s="139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1"/>
      <c r="P48" s="2"/>
    </row>
    <row r="49" spans="1:16" x14ac:dyDescent="0.25">
      <c r="A49" s="2"/>
      <c r="C49" s="139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1"/>
      <c r="P49" s="2"/>
    </row>
    <row r="50" spans="1:16" ht="15" customHeight="1" x14ac:dyDescent="0.25">
      <c r="A50" s="2"/>
      <c r="C50" s="139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1"/>
      <c r="P50" s="2"/>
    </row>
    <row r="51" spans="1:16" x14ac:dyDescent="0.25">
      <c r="A51" s="2"/>
      <c r="C51" s="139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1"/>
      <c r="P51" s="2"/>
    </row>
    <row r="52" spans="1:16" x14ac:dyDescent="0.25">
      <c r="A52" s="2"/>
      <c r="C52" s="139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1"/>
      <c r="P52" s="2"/>
    </row>
    <row r="53" spans="1:16" x14ac:dyDescent="0.25">
      <c r="A53" s="2"/>
      <c r="C53" s="144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168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9" t="s">
        <v>18</v>
      </c>
      <c r="D62" s="111" t="s">
        <v>19</v>
      </c>
      <c r="E62" s="111" t="s">
        <v>20</v>
      </c>
      <c r="F62" s="111" t="s">
        <v>21</v>
      </c>
      <c r="G62" s="111"/>
      <c r="H62" s="111"/>
      <c r="I62" s="111"/>
      <c r="J62" s="111"/>
      <c r="K62" s="113"/>
      <c r="M62" s="6" t="s">
        <v>22</v>
      </c>
      <c r="N62" s="114" t="s">
        <v>20</v>
      </c>
      <c r="O62" s="115"/>
      <c r="P62" s="2"/>
    </row>
    <row r="63" spans="1:16" x14ac:dyDescent="0.25">
      <c r="A63" s="2"/>
      <c r="C63" s="110"/>
      <c r="D63" s="112"/>
      <c r="E63" s="112"/>
      <c r="F63" s="7" t="s">
        <v>23</v>
      </c>
      <c r="G63" s="7" t="s">
        <v>24</v>
      </c>
      <c r="H63" s="7" t="s">
        <v>25</v>
      </c>
      <c r="I63" s="7" t="s">
        <v>26</v>
      </c>
      <c r="J63" s="112" t="s">
        <v>6</v>
      </c>
      <c r="K63" s="116"/>
      <c r="M63" s="8">
        <v>1</v>
      </c>
      <c r="N63" s="117"/>
      <c r="O63" s="118"/>
      <c r="P63" s="2"/>
    </row>
    <row r="64" spans="1:16" ht="15" customHeight="1" x14ac:dyDescent="0.25">
      <c r="A64" s="2"/>
      <c r="C64" s="9" t="s">
        <v>27</v>
      </c>
      <c r="D64" s="10"/>
      <c r="E64" s="10"/>
      <c r="F64" s="11">
        <v>1339</v>
      </c>
      <c r="G64" s="12"/>
      <c r="H64" s="12"/>
      <c r="I64" s="12"/>
      <c r="J64" s="119">
        <f>AVERAGE(F64:I64)</f>
        <v>1339</v>
      </c>
      <c r="K64" s="120"/>
      <c r="M64" s="8">
        <v>2</v>
      </c>
      <c r="N64" s="117">
        <v>9.3000000000000007</v>
      </c>
      <c r="O64" s="118"/>
      <c r="P64" s="2"/>
    </row>
    <row r="65" spans="1:16" x14ac:dyDescent="0.25">
      <c r="A65" s="2"/>
      <c r="C65" s="9" t="s">
        <v>28</v>
      </c>
      <c r="D65" s="10"/>
      <c r="E65" s="10"/>
      <c r="F65" s="11">
        <v>559</v>
      </c>
      <c r="G65" s="12"/>
      <c r="H65" s="12"/>
      <c r="I65" s="12"/>
      <c r="J65" s="119">
        <f t="shared" ref="J65:J70" si="1">AVERAGE(F65:I65)</f>
        <v>559</v>
      </c>
      <c r="K65" s="120"/>
      <c r="M65" s="8">
        <v>3</v>
      </c>
      <c r="N65" s="117">
        <v>9.1</v>
      </c>
      <c r="O65" s="118"/>
      <c r="P65" s="2"/>
    </row>
    <row r="66" spans="1:16" ht="15" customHeight="1" x14ac:dyDescent="0.25">
      <c r="A66" s="2"/>
      <c r="C66" s="9" t="s">
        <v>29</v>
      </c>
      <c r="D66" s="11">
        <v>63.61</v>
      </c>
      <c r="E66" s="11">
        <v>7.4</v>
      </c>
      <c r="F66" s="11">
        <v>888</v>
      </c>
      <c r="G66" s="11">
        <v>901</v>
      </c>
      <c r="H66" s="11">
        <v>890</v>
      </c>
      <c r="I66" s="11">
        <v>839</v>
      </c>
      <c r="J66" s="119">
        <f t="shared" si="1"/>
        <v>879.5</v>
      </c>
      <c r="K66" s="120"/>
      <c r="M66" s="8">
        <v>4</v>
      </c>
      <c r="N66" s="117">
        <v>8.3000000000000007</v>
      </c>
      <c r="O66" s="118"/>
      <c r="P66" s="2"/>
    </row>
    <row r="67" spans="1:16" ht="15" customHeight="1" x14ac:dyDescent="0.25">
      <c r="A67" s="2"/>
      <c r="C67" s="9" t="s">
        <v>31</v>
      </c>
      <c r="D67" s="11">
        <v>60.71</v>
      </c>
      <c r="E67" s="11">
        <v>8.8000000000000007</v>
      </c>
      <c r="F67" s="11">
        <v>411</v>
      </c>
      <c r="G67" s="11">
        <v>409</v>
      </c>
      <c r="H67" s="11">
        <v>391</v>
      </c>
      <c r="I67" s="11">
        <v>359</v>
      </c>
      <c r="J67" s="119">
        <f t="shared" si="1"/>
        <v>392.5</v>
      </c>
      <c r="K67" s="120"/>
      <c r="M67" s="8">
        <v>5</v>
      </c>
      <c r="N67" s="117">
        <v>9.6</v>
      </c>
      <c r="O67" s="118"/>
      <c r="P67" s="2"/>
    </row>
    <row r="68" spans="1:16" ht="15.75" customHeight="1" thickBot="1" x14ac:dyDescent="0.3">
      <c r="A68" s="2"/>
      <c r="C68" s="9" t="s">
        <v>33</v>
      </c>
      <c r="D68" s="11"/>
      <c r="E68" s="11"/>
      <c r="F68" s="11">
        <v>271</v>
      </c>
      <c r="G68" s="63">
        <v>284</v>
      </c>
      <c r="H68" s="63">
        <v>279</v>
      </c>
      <c r="I68" s="63">
        <v>255</v>
      </c>
      <c r="J68" s="119">
        <f t="shared" si="1"/>
        <v>272.25</v>
      </c>
      <c r="K68" s="120"/>
      <c r="M68" s="13">
        <v>6</v>
      </c>
      <c r="N68" s="121">
        <v>9.1</v>
      </c>
      <c r="O68" s="122"/>
      <c r="P68" s="2"/>
    </row>
    <row r="69" spans="1:16" ht="15.75" thickBot="1" x14ac:dyDescent="0.3">
      <c r="A69" s="2"/>
      <c r="C69" s="9" t="s">
        <v>35</v>
      </c>
      <c r="D69" s="11"/>
      <c r="E69" s="11"/>
      <c r="F69" s="11">
        <v>154</v>
      </c>
      <c r="G69" s="63">
        <v>167</v>
      </c>
      <c r="H69" s="63">
        <v>148</v>
      </c>
      <c r="I69" s="63">
        <v>142</v>
      </c>
      <c r="J69" s="119">
        <f t="shared" si="1"/>
        <v>152.75</v>
      </c>
      <c r="K69" s="120"/>
      <c r="N69" s="68" t="s">
        <v>36</v>
      </c>
      <c r="O69" s="69" t="s">
        <v>37</v>
      </c>
      <c r="P69" s="2"/>
    </row>
    <row r="70" spans="1:16" ht="15.75" thickBot="1" x14ac:dyDescent="0.3">
      <c r="A70" s="2"/>
      <c r="C70" s="14" t="s">
        <v>39</v>
      </c>
      <c r="D70" s="15">
        <v>60.42</v>
      </c>
      <c r="E70" s="15">
        <v>8.4</v>
      </c>
      <c r="F70" s="15">
        <v>145</v>
      </c>
      <c r="G70" s="15">
        <v>155</v>
      </c>
      <c r="H70" s="15">
        <v>153</v>
      </c>
      <c r="I70" s="15">
        <v>139</v>
      </c>
      <c r="J70" s="123">
        <f t="shared" si="1"/>
        <v>148</v>
      </c>
      <c r="K70" s="124"/>
      <c r="M70" s="67" t="s">
        <v>40</v>
      </c>
      <c r="N70" s="65">
        <v>2.97</v>
      </c>
      <c r="O70" s="66">
        <v>4.4400000000000004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18</v>
      </c>
      <c r="D72" s="18" t="s">
        <v>19</v>
      </c>
      <c r="E72" s="18" t="s">
        <v>20</v>
      </c>
      <c r="F72" s="19" t="s">
        <v>41</v>
      </c>
      <c r="G72" s="20"/>
      <c r="H72" s="17" t="s">
        <v>18</v>
      </c>
      <c r="I72" s="111" t="s">
        <v>42</v>
      </c>
      <c r="J72" s="111"/>
      <c r="K72" s="113"/>
      <c r="M72" s="131" t="s">
        <v>43</v>
      </c>
      <c r="N72" s="132"/>
      <c r="O72" s="115"/>
      <c r="P72" s="2"/>
    </row>
    <row r="73" spans="1:16" ht="15" customHeight="1" x14ac:dyDescent="0.25">
      <c r="A73" s="2"/>
      <c r="C73" s="21" t="s">
        <v>44</v>
      </c>
      <c r="D73" s="11">
        <v>11.44</v>
      </c>
      <c r="E73" s="11">
        <v>10.1</v>
      </c>
      <c r="F73" s="22">
        <v>1401</v>
      </c>
      <c r="G73" s="16"/>
      <c r="H73" s="23" t="s">
        <v>1</v>
      </c>
      <c r="I73" s="135">
        <v>6.61</v>
      </c>
      <c r="J73" s="135"/>
      <c r="K73" s="136"/>
      <c r="M73" s="24" t="s">
        <v>20</v>
      </c>
      <c r="N73" s="25" t="s">
        <v>45</v>
      </c>
      <c r="O73" s="26" t="s">
        <v>46</v>
      </c>
      <c r="P73" s="2"/>
    </row>
    <row r="74" spans="1:16" ht="15.75" thickBot="1" x14ac:dyDescent="0.3">
      <c r="A74" s="2"/>
      <c r="C74" s="21" t="s">
        <v>47</v>
      </c>
      <c r="D74" s="11"/>
      <c r="E74" s="11"/>
      <c r="F74" s="22"/>
      <c r="G74" s="16"/>
      <c r="H74" s="27" t="s">
        <v>2</v>
      </c>
      <c r="I74" s="137">
        <v>6.28</v>
      </c>
      <c r="J74" s="137"/>
      <c r="K74" s="138"/>
      <c r="M74" s="65">
        <v>7</v>
      </c>
      <c r="N74" s="28">
        <v>149</v>
      </c>
      <c r="O74" s="66">
        <v>0.04</v>
      </c>
      <c r="P74" s="2"/>
    </row>
    <row r="75" spans="1:16" ht="15" customHeight="1" thickBot="1" x14ac:dyDescent="0.3">
      <c r="A75" s="2"/>
      <c r="C75" s="21" t="s">
        <v>48</v>
      </c>
      <c r="D75" s="11">
        <v>63.36</v>
      </c>
      <c r="E75" s="11"/>
      <c r="F75" s="22">
        <v>167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49</v>
      </c>
      <c r="D76" s="11">
        <v>64.88</v>
      </c>
      <c r="E76" s="11"/>
      <c r="F76" s="22">
        <v>141</v>
      </c>
      <c r="G76" s="16"/>
      <c r="H76" s="109" t="s">
        <v>50</v>
      </c>
      <c r="I76" s="111"/>
      <c r="J76" s="111"/>
      <c r="K76" s="113"/>
      <c r="M76" s="6" t="s">
        <v>51</v>
      </c>
      <c r="N76" s="29" t="s">
        <v>20</v>
      </c>
      <c r="O76" s="30" t="s">
        <v>52</v>
      </c>
      <c r="P76" s="2"/>
    </row>
    <row r="77" spans="1:16" x14ac:dyDescent="0.25">
      <c r="A77" s="2"/>
      <c r="C77" s="21" t="s">
        <v>53</v>
      </c>
      <c r="D77" s="11">
        <v>68.11</v>
      </c>
      <c r="E77" s="11"/>
      <c r="F77" s="22">
        <v>149</v>
      </c>
      <c r="G77" s="16"/>
      <c r="H77" s="31" t="s">
        <v>54</v>
      </c>
      <c r="I77" s="7" t="s">
        <v>55</v>
      </c>
      <c r="J77" s="7" t="s">
        <v>56</v>
      </c>
      <c r="K77" s="32" t="s">
        <v>57</v>
      </c>
      <c r="M77" s="8">
        <v>1</v>
      </c>
      <c r="N77" s="33">
        <v>5.6</v>
      </c>
      <c r="O77" s="34">
        <v>100</v>
      </c>
      <c r="P77" s="2"/>
    </row>
    <row r="78" spans="1:16" ht="15.75" thickBot="1" x14ac:dyDescent="0.3">
      <c r="A78" s="2"/>
      <c r="C78" s="21" t="s">
        <v>58</v>
      </c>
      <c r="D78" s="11">
        <v>77.09</v>
      </c>
      <c r="E78" s="11"/>
      <c r="F78" s="22">
        <v>1606</v>
      </c>
      <c r="G78" s="16"/>
      <c r="H78" s="125">
        <v>4</v>
      </c>
      <c r="I78" s="127">
        <v>339</v>
      </c>
      <c r="J78" s="127">
        <v>241</v>
      </c>
      <c r="K78" s="129">
        <f>((I78-J78)/I78)</f>
        <v>0.28908554572271389</v>
      </c>
      <c r="M78" s="13">
        <v>2</v>
      </c>
      <c r="N78" s="35">
        <v>5.4</v>
      </c>
      <c r="O78" s="36">
        <v>100</v>
      </c>
      <c r="P78" s="2"/>
    </row>
    <row r="79" spans="1:16" ht="15.75" thickBot="1" x14ac:dyDescent="0.3">
      <c r="A79" s="2"/>
      <c r="C79" s="21" t="s">
        <v>59</v>
      </c>
      <c r="D79" s="11">
        <v>74.91</v>
      </c>
      <c r="E79" s="11">
        <v>8.1999999999999993</v>
      </c>
      <c r="F79" s="22">
        <v>545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60</v>
      </c>
      <c r="D80" s="11"/>
      <c r="E80" s="11"/>
      <c r="F80" s="22">
        <v>531</v>
      </c>
      <c r="G80" s="16"/>
      <c r="H80" s="125">
        <v>7</v>
      </c>
      <c r="I80" s="127">
        <v>222</v>
      </c>
      <c r="J80" s="127">
        <v>100</v>
      </c>
      <c r="K80" s="129">
        <f>((I80-J80)/I80)</f>
        <v>0.5495495495495496</v>
      </c>
      <c r="M80" s="131" t="s">
        <v>61</v>
      </c>
      <c r="N80" s="132"/>
      <c r="O80" s="115"/>
      <c r="P80" s="2"/>
    </row>
    <row r="81" spans="1:16" ht="15.75" thickBot="1" x14ac:dyDescent="0.3">
      <c r="A81" s="2"/>
      <c r="C81" s="21" t="s">
        <v>62</v>
      </c>
      <c r="D81" s="11">
        <v>77.78</v>
      </c>
      <c r="E81" s="11">
        <v>7.7</v>
      </c>
      <c r="F81" s="22">
        <v>1151</v>
      </c>
      <c r="G81" s="16"/>
      <c r="H81" s="126"/>
      <c r="I81" s="128"/>
      <c r="J81" s="128"/>
      <c r="K81" s="130"/>
      <c r="M81" s="133" t="s">
        <v>63</v>
      </c>
      <c r="N81" s="134"/>
      <c r="O81" s="37">
        <f>(J66-J67)/J66</f>
        <v>0.5537237066515065</v>
      </c>
      <c r="P81" s="2"/>
    </row>
    <row r="82" spans="1:16" ht="15.75" thickBot="1" x14ac:dyDescent="0.3">
      <c r="A82" s="2"/>
      <c r="C82" s="38" t="s">
        <v>64</v>
      </c>
      <c r="D82" s="15"/>
      <c r="E82" s="15"/>
      <c r="F82" s="39">
        <v>1129</v>
      </c>
      <c r="G82" s="16"/>
      <c r="M82" s="133" t="s">
        <v>65</v>
      </c>
      <c r="N82" s="134"/>
      <c r="O82" s="37">
        <f>(J67-J68)/J67</f>
        <v>0.30636942675159234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31" t="s">
        <v>66</v>
      </c>
      <c r="I83" s="132"/>
      <c r="J83" s="132"/>
      <c r="K83" s="115"/>
      <c r="M83" s="133" t="s">
        <v>67</v>
      </c>
      <c r="N83" s="134"/>
      <c r="O83" s="37">
        <f>(J68-J69)/J68</f>
        <v>0.43893480257116618</v>
      </c>
      <c r="P83" s="2"/>
    </row>
    <row r="84" spans="1:16" ht="15.75" customHeight="1" x14ac:dyDescent="0.25">
      <c r="A84" s="2"/>
      <c r="B84" s="41"/>
      <c r="C84" s="42" t="s">
        <v>18</v>
      </c>
      <c r="D84" s="43" t="s">
        <v>19</v>
      </c>
      <c r="E84" s="43" t="s">
        <v>14</v>
      </c>
      <c r="F84" s="19" t="s">
        <v>13</v>
      </c>
      <c r="G84" s="44" t="s">
        <v>20</v>
      </c>
      <c r="H84" s="24" t="s">
        <v>18</v>
      </c>
      <c r="I84" s="25" t="s">
        <v>68</v>
      </c>
      <c r="J84" s="25" t="s">
        <v>69</v>
      </c>
      <c r="K84" s="26" t="s">
        <v>70</v>
      </c>
      <c r="M84" s="133" t="s">
        <v>71</v>
      </c>
      <c r="N84" s="134"/>
      <c r="O84" s="37">
        <f>(J69-J70)/J69</f>
        <v>3.1096563011456628E-2</v>
      </c>
      <c r="P84" s="2"/>
    </row>
    <row r="85" spans="1:16" x14ac:dyDescent="0.25">
      <c r="A85" s="2"/>
      <c r="B85" s="41"/>
      <c r="C85" s="45" t="s">
        <v>72</v>
      </c>
      <c r="D85" s="33">
        <v>91.09</v>
      </c>
      <c r="E85" s="33"/>
      <c r="F85" s="34"/>
      <c r="G85" s="46"/>
      <c r="H85" s="47" t="s">
        <v>1</v>
      </c>
      <c r="I85" s="33">
        <v>601</v>
      </c>
      <c r="J85" s="33">
        <v>509</v>
      </c>
      <c r="K85" s="34">
        <f>I85-J85</f>
        <v>92</v>
      </c>
      <c r="M85" s="142" t="s">
        <v>73</v>
      </c>
      <c r="N85" s="143"/>
      <c r="O85" s="70">
        <f>(J67-J70)/J67</f>
        <v>0.62292993630573246</v>
      </c>
      <c r="P85" s="2"/>
    </row>
    <row r="86" spans="1:16" ht="15.75" thickBot="1" x14ac:dyDescent="0.3">
      <c r="A86" s="2"/>
      <c r="B86" s="41"/>
      <c r="C86" s="45" t="s">
        <v>74</v>
      </c>
      <c r="D86" s="33">
        <v>73.349999999999994</v>
      </c>
      <c r="E86" s="33">
        <v>68.42</v>
      </c>
      <c r="F86" s="34">
        <v>93.28</v>
      </c>
      <c r="G86" s="48">
        <v>6.3</v>
      </c>
      <c r="H86" s="65" t="s">
        <v>2</v>
      </c>
      <c r="I86" s="35">
        <v>162</v>
      </c>
      <c r="J86" s="35">
        <v>145</v>
      </c>
      <c r="K86" s="34">
        <f>I86-J86</f>
        <v>17</v>
      </c>
      <c r="L86" s="49"/>
      <c r="M86" s="147" t="s">
        <v>75</v>
      </c>
      <c r="N86" s="148"/>
      <c r="O86" s="71">
        <f>(J66-J70)/J66</f>
        <v>0.83172256964184199</v>
      </c>
      <c r="P86" s="2"/>
    </row>
    <row r="87" spans="1:16" ht="15" customHeight="1" x14ac:dyDescent="0.25">
      <c r="A87" s="2"/>
      <c r="B87" s="41"/>
      <c r="C87" s="45" t="s">
        <v>76</v>
      </c>
      <c r="D87" s="33">
        <v>79.05</v>
      </c>
      <c r="E87" s="33">
        <v>65.459999999999994</v>
      </c>
      <c r="F87" s="34">
        <v>82.82</v>
      </c>
      <c r="P87" s="2"/>
    </row>
    <row r="88" spans="1:16" ht="15" customHeight="1" x14ac:dyDescent="0.25">
      <c r="A88" s="2"/>
      <c r="B88" s="41"/>
      <c r="C88" s="45" t="s">
        <v>77</v>
      </c>
      <c r="D88" s="33">
        <v>77.349999999999994</v>
      </c>
      <c r="E88" s="33">
        <v>54.69</v>
      </c>
      <c r="F88" s="34">
        <v>70.709999999999994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57.73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90.9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90"/>
      <c r="C97" s="139" t="s">
        <v>374</v>
      </c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1"/>
      <c r="P97" s="2"/>
    </row>
    <row r="98" spans="1:18" ht="15" customHeight="1" x14ac:dyDescent="0.25">
      <c r="A98" s="2"/>
      <c r="C98" s="139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1"/>
      <c r="P98" s="2"/>
    </row>
    <row r="99" spans="1:18" ht="15" customHeight="1" x14ac:dyDescent="0.25">
      <c r="A99" s="2"/>
      <c r="C99" s="139" t="s">
        <v>375</v>
      </c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1"/>
      <c r="P99" s="2"/>
    </row>
    <row r="100" spans="1:18" ht="15.75" customHeight="1" x14ac:dyDescent="0.25">
      <c r="A100" s="2"/>
      <c r="C100" s="139" t="s">
        <v>376</v>
      </c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1"/>
      <c r="P100" s="2"/>
      <c r="R100" s="64" t="s">
        <v>16</v>
      </c>
    </row>
    <row r="101" spans="1:18" ht="15" customHeight="1" x14ac:dyDescent="0.25">
      <c r="A101" s="2"/>
      <c r="C101" s="139" t="s">
        <v>377</v>
      </c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1"/>
      <c r="P101" s="2"/>
    </row>
    <row r="102" spans="1:18" ht="15" customHeight="1" x14ac:dyDescent="0.25">
      <c r="A102" s="2"/>
      <c r="C102" s="139" t="s">
        <v>378</v>
      </c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1"/>
      <c r="P102" s="2"/>
    </row>
    <row r="103" spans="1:18" x14ac:dyDescent="0.25">
      <c r="A103" s="2"/>
      <c r="C103" s="139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1"/>
      <c r="P103" s="2"/>
    </row>
    <row r="104" spans="1:18" x14ac:dyDescent="0.25">
      <c r="A104" s="2"/>
      <c r="C104" s="139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1"/>
      <c r="P104" s="2"/>
    </row>
    <row r="105" spans="1:18" x14ac:dyDescent="0.25">
      <c r="A105" s="2"/>
      <c r="C105" s="139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1"/>
      <c r="P105" s="2"/>
    </row>
    <row r="106" spans="1:18" x14ac:dyDescent="0.25">
      <c r="A106" s="2"/>
      <c r="C106" s="139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1"/>
      <c r="P106" s="2"/>
    </row>
    <row r="107" spans="1:18" x14ac:dyDescent="0.25">
      <c r="A107" s="2"/>
      <c r="C107" s="139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1"/>
      <c r="P107" s="2"/>
    </row>
    <row r="108" spans="1:18" x14ac:dyDescent="0.25">
      <c r="A108" s="2"/>
      <c r="C108" s="139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1"/>
      <c r="P108" s="2"/>
    </row>
    <row r="109" spans="1:18" x14ac:dyDescent="0.25">
      <c r="A109" s="2"/>
      <c r="C109" s="139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1"/>
      <c r="P109" s="2"/>
    </row>
    <row r="110" spans="1:18" x14ac:dyDescent="0.25">
      <c r="A110" s="2"/>
      <c r="C110" s="144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16</v>
      </c>
      <c r="C115" s="4" t="s">
        <v>155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9" t="s">
        <v>18</v>
      </c>
      <c r="D117" s="111" t="s">
        <v>19</v>
      </c>
      <c r="E117" s="111" t="s">
        <v>20</v>
      </c>
      <c r="F117" s="111" t="s">
        <v>21</v>
      </c>
      <c r="G117" s="111"/>
      <c r="H117" s="111"/>
      <c r="I117" s="111"/>
      <c r="J117" s="111"/>
      <c r="K117" s="113"/>
      <c r="M117" s="6" t="s">
        <v>22</v>
      </c>
      <c r="N117" s="114" t="s">
        <v>20</v>
      </c>
      <c r="O117" s="115"/>
      <c r="P117" s="2"/>
    </row>
    <row r="118" spans="1:16" x14ac:dyDescent="0.25">
      <c r="A118" s="2"/>
      <c r="C118" s="110"/>
      <c r="D118" s="112"/>
      <c r="E118" s="112"/>
      <c r="F118" s="7" t="s">
        <v>23</v>
      </c>
      <c r="G118" s="7" t="s">
        <v>24</v>
      </c>
      <c r="H118" s="7" t="s">
        <v>25</v>
      </c>
      <c r="I118" s="7" t="s">
        <v>26</v>
      </c>
      <c r="J118" s="112" t="s">
        <v>6</v>
      </c>
      <c r="K118" s="116"/>
      <c r="M118" s="8">
        <v>1</v>
      </c>
      <c r="N118" s="117"/>
      <c r="O118" s="118"/>
      <c r="P118" s="2"/>
    </row>
    <row r="119" spans="1:16" x14ac:dyDescent="0.25">
      <c r="A119" s="2"/>
      <c r="C119" s="9" t="s">
        <v>27</v>
      </c>
      <c r="D119" s="10"/>
      <c r="E119" s="10"/>
      <c r="F119" s="11">
        <v>1402</v>
      </c>
      <c r="G119" s="12"/>
      <c r="H119" s="12"/>
      <c r="I119" s="12"/>
      <c r="J119" s="119">
        <f>AVERAGE(F119:I119)</f>
        <v>1402</v>
      </c>
      <c r="K119" s="120"/>
      <c r="M119" s="8">
        <v>2</v>
      </c>
      <c r="N119" s="117">
        <v>9.3000000000000007</v>
      </c>
      <c r="O119" s="118"/>
      <c r="P119" s="2"/>
    </row>
    <row r="120" spans="1:16" x14ac:dyDescent="0.25">
      <c r="A120" s="2"/>
      <c r="C120" s="9" t="s">
        <v>28</v>
      </c>
      <c r="D120" s="10"/>
      <c r="E120" s="10"/>
      <c r="F120" s="11">
        <v>595</v>
      </c>
      <c r="G120" s="12"/>
      <c r="H120" s="12"/>
      <c r="I120" s="12"/>
      <c r="J120" s="119">
        <f t="shared" ref="J120:J125" si="2">AVERAGE(F120:I120)</f>
        <v>595</v>
      </c>
      <c r="K120" s="120"/>
      <c r="M120" s="8">
        <v>3</v>
      </c>
      <c r="N120" s="117">
        <v>9.4</v>
      </c>
      <c r="O120" s="118"/>
      <c r="P120" s="2"/>
    </row>
    <row r="121" spans="1:16" x14ac:dyDescent="0.25">
      <c r="A121" s="2"/>
      <c r="C121" s="9" t="s">
        <v>29</v>
      </c>
      <c r="D121" s="11">
        <v>62.27</v>
      </c>
      <c r="E121" s="11">
        <v>7.5</v>
      </c>
      <c r="F121" s="11">
        <v>933</v>
      </c>
      <c r="G121" s="11">
        <v>950</v>
      </c>
      <c r="H121" s="11">
        <v>975</v>
      </c>
      <c r="I121" s="11">
        <v>998</v>
      </c>
      <c r="J121" s="119">
        <f t="shared" si="2"/>
        <v>964</v>
      </c>
      <c r="K121" s="120"/>
      <c r="M121" s="8">
        <v>4</v>
      </c>
      <c r="N121" s="117">
        <v>8.1</v>
      </c>
      <c r="O121" s="118"/>
      <c r="P121" s="2"/>
    </row>
    <row r="122" spans="1:16" x14ac:dyDescent="0.25">
      <c r="A122" s="2"/>
      <c r="C122" s="9" t="s">
        <v>31</v>
      </c>
      <c r="D122" s="11">
        <v>59.83</v>
      </c>
      <c r="E122" s="11">
        <v>8.8000000000000007</v>
      </c>
      <c r="F122" s="11">
        <v>355</v>
      </c>
      <c r="G122" s="11">
        <v>343</v>
      </c>
      <c r="H122" s="11">
        <v>380</v>
      </c>
      <c r="I122" s="11">
        <v>369</v>
      </c>
      <c r="J122" s="119">
        <f t="shared" si="2"/>
        <v>361.75</v>
      </c>
      <c r="K122" s="120"/>
      <c r="M122" s="8">
        <v>5</v>
      </c>
      <c r="N122" s="117">
        <v>9.1999999999999993</v>
      </c>
      <c r="O122" s="118"/>
      <c r="P122" s="2"/>
    </row>
    <row r="123" spans="1:16" ht="15.75" thickBot="1" x14ac:dyDescent="0.3">
      <c r="A123" s="2"/>
      <c r="C123" s="9" t="s">
        <v>33</v>
      </c>
      <c r="D123" s="11"/>
      <c r="E123" s="11"/>
      <c r="F123" s="11">
        <v>223</v>
      </c>
      <c r="G123" s="63">
        <v>212</v>
      </c>
      <c r="H123" s="63">
        <v>221</v>
      </c>
      <c r="I123" s="63">
        <v>217</v>
      </c>
      <c r="J123" s="119">
        <f t="shared" si="2"/>
        <v>218.25</v>
      </c>
      <c r="K123" s="120"/>
      <c r="M123" s="13">
        <v>6</v>
      </c>
      <c r="N123" s="121">
        <v>8.8000000000000007</v>
      </c>
      <c r="O123" s="122"/>
      <c r="P123" s="2"/>
    </row>
    <row r="124" spans="1:16" ht="15.75" thickBot="1" x14ac:dyDescent="0.3">
      <c r="A124" s="2"/>
      <c r="C124" s="9" t="s">
        <v>35</v>
      </c>
      <c r="D124" s="11"/>
      <c r="E124" s="11"/>
      <c r="F124" s="11">
        <v>117</v>
      </c>
      <c r="G124" s="63">
        <v>122</v>
      </c>
      <c r="H124" s="63">
        <v>126</v>
      </c>
      <c r="I124" s="63">
        <v>123</v>
      </c>
      <c r="J124" s="119">
        <f t="shared" si="2"/>
        <v>122</v>
      </c>
      <c r="K124" s="120"/>
      <c r="N124" s="68" t="s">
        <v>36</v>
      </c>
      <c r="O124" s="69" t="s">
        <v>37</v>
      </c>
      <c r="P124" s="2"/>
    </row>
    <row r="125" spans="1:16" ht="15.75" thickBot="1" x14ac:dyDescent="0.3">
      <c r="A125" s="2"/>
      <c r="C125" s="14" t="s">
        <v>39</v>
      </c>
      <c r="D125" s="15">
        <v>59.44</v>
      </c>
      <c r="E125" s="15">
        <v>8.5</v>
      </c>
      <c r="F125" s="15">
        <v>116</v>
      </c>
      <c r="G125" s="15">
        <v>119</v>
      </c>
      <c r="H125" s="15">
        <v>124</v>
      </c>
      <c r="I125" s="15">
        <v>121</v>
      </c>
      <c r="J125" s="123">
        <f t="shared" si="2"/>
        <v>120</v>
      </c>
      <c r="K125" s="124"/>
      <c r="M125" s="67" t="s">
        <v>40</v>
      </c>
      <c r="N125" s="65">
        <v>3.12</v>
      </c>
      <c r="O125" s="66">
        <v>4.9800000000000004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18</v>
      </c>
      <c r="D127" s="18" t="s">
        <v>19</v>
      </c>
      <c r="E127" s="18" t="s">
        <v>20</v>
      </c>
      <c r="F127" s="19" t="s">
        <v>41</v>
      </c>
      <c r="G127" s="20"/>
      <c r="H127" s="17" t="s">
        <v>18</v>
      </c>
      <c r="I127" s="111" t="s">
        <v>42</v>
      </c>
      <c r="J127" s="111"/>
      <c r="K127" s="113"/>
      <c r="M127" s="131" t="s">
        <v>43</v>
      </c>
      <c r="N127" s="132"/>
      <c r="O127" s="115"/>
      <c r="P127" s="2"/>
    </row>
    <row r="128" spans="1:16" x14ac:dyDescent="0.25">
      <c r="A128" s="2"/>
      <c r="C128" s="21" t="s">
        <v>44</v>
      </c>
      <c r="D128" s="11">
        <v>10.29</v>
      </c>
      <c r="E128" s="11">
        <v>8</v>
      </c>
      <c r="F128" s="22">
        <v>993</v>
      </c>
      <c r="G128" s="16"/>
      <c r="H128" s="23" t="s">
        <v>1</v>
      </c>
      <c r="I128" s="135">
        <v>5.27</v>
      </c>
      <c r="J128" s="135"/>
      <c r="K128" s="136"/>
      <c r="M128" s="24" t="s">
        <v>20</v>
      </c>
      <c r="N128" s="25" t="s">
        <v>45</v>
      </c>
      <c r="O128" s="26" t="s">
        <v>46</v>
      </c>
      <c r="P128" s="2"/>
    </row>
    <row r="129" spans="1:16" ht="15.75" thickBot="1" x14ac:dyDescent="0.3">
      <c r="A129" s="2"/>
      <c r="C129" s="21" t="s">
        <v>47</v>
      </c>
      <c r="D129" s="11"/>
      <c r="E129" s="11"/>
      <c r="F129" s="22"/>
      <c r="G129" s="16"/>
      <c r="H129" s="27" t="s">
        <v>2</v>
      </c>
      <c r="I129" s="137">
        <v>5.04</v>
      </c>
      <c r="J129" s="137"/>
      <c r="K129" s="138"/>
      <c r="M129" s="65">
        <v>6.9</v>
      </c>
      <c r="N129" s="28">
        <v>71</v>
      </c>
      <c r="O129" s="66">
        <v>0.03</v>
      </c>
      <c r="P129" s="2"/>
    </row>
    <row r="130" spans="1:16" ht="15" customHeight="1" thickBot="1" x14ac:dyDescent="0.3">
      <c r="A130" s="2"/>
      <c r="C130" s="21" t="s">
        <v>48</v>
      </c>
      <c r="D130" s="11">
        <v>62.56</v>
      </c>
      <c r="E130" s="11"/>
      <c r="F130" s="22">
        <v>129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49</v>
      </c>
      <c r="D131" s="11">
        <v>61.27</v>
      </c>
      <c r="E131" s="11"/>
      <c r="F131" s="22">
        <v>126</v>
      </c>
      <c r="G131" s="16"/>
      <c r="H131" s="109" t="s">
        <v>50</v>
      </c>
      <c r="I131" s="111"/>
      <c r="J131" s="111"/>
      <c r="K131" s="113"/>
      <c r="M131" s="6" t="s">
        <v>51</v>
      </c>
      <c r="N131" s="29" t="s">
        <v>20</v>
      </c>
      <c r="O131" s="30" t="s">
        <v>52</v>
      </c>
      <c r="P131" s="2"/>
    </row>
    <row r="132" spans="1:16" x14ac:dyDescent="0.25">
      <c r="A132" s="2"/>
      <c r="C132" s="21" t="s">
        <v>53</v>
      </c>
      <c r="D132" s="11">
        <v>63.45</v>
      </c>
      <c r="E132" s="11"/>
      <c r="F132" s="22">
        <v>124</v>
      </c>
      <c r="G132" s="16"/>
      <c r="H132" s="31" t="s">
        <v>54</v>
      </c>
      <c r="I132" s="7" t="s">
        <v>55</v>
      </c>
      <c r="J132" s="7" t="s">
        <v>56</v>
      </c>
      <c r="K132" s="32" t="s">
        <v>57</v>
      </c>
      <c r="M132" s="8">
        <v>1</v>
      </c>
      <c r="N132" s="33">
        <v>5.7</v>
      </c>
      <c r="O132" s="34">
        <v>100</v>
      </c>
      <c r="P132" s="2"/>
    </row>
    <row r="133" spans="1:16" ht="15.75" thickBot="1" x14ac:dyDescent="0.3">
      <c r="A133" s="2"/>
      <c r="C133" s="21" t="s">
        <v>58</v>
      </c>
      <c r="D133" s="11">
        <v>75.650000000000006</v>
      </c>
      <c r="E133" s="11"/>
      <c r="F133" s="22">
        <v>1740</v>
      </c>
      <c r="G133" s="16"/>
      <c r="H133" s="125">
        <v>11</v>
      </c>
      <c r="I133" s="127">
        <v>349</v>
      </c>
      <c r="J133" s="127">
        <v>202</v>
      </c>
      <c r="K133" s="129">
        <f>((I133-J133)/I133)</f>
        <v>0.42120343839541546</v>
      </c>
      <c r="M133" s="13">
        <v>2</v>
      </c>
      <c r="N133" s="35">
        <v>5.8</v>
      </c>
      <c r="O133" s="36">
        <v>100</v>
      </c>
      <c r="P133" s="2"/>
    </row>
    <row r="134" spans="1:16" ht="15.75" thickBot="1" x14ac:dyDescent="0.3">
      <c r="A134" s="2"/>
      <c r="C134" s="21" t="s">
        <v>59</v>
      </c>
      <c r="D134" s="11">
        <v>75.25</v>
      </c>
      <c r="E134" s="11">
        <v>8.1</v>
      </c>
      <c r="F134" s="22">
        <v>540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60</v>
      </c>
      <c r="D135" s="11"/>
      <c r="E135" s="11"/>
      <c r="F135" s="22">
        <v>525</v>
      </c>
      <c r="G135" s="16"/>
      <c r="H135" s="125">
        <v>8</v>
      </c>
      <c r="I135" s="127">
        <v>278</v>
      </c>
      <c r="J135" s="127">
        <v>120</v>
      </c>
      <c r="K135" s="129">
        <f>((I135-J135)/I135)</f>
        <v>0.56834532374100721</v>
      </c>
      <c r="M135" s="131" t="s">
        <v>61</v>
      </c>
      <c r="N135" s="132"/>
      <c r="O135" s="115"/>
      <c r="P135" s="2"/>
    </row>
    <row r="136" spans="1:16" ht="15.75" thickBot="1" x14ac:dyDescent="0.3">
      <c r="A136" s="2"/>
      <c r="C136" s="21" t="s">
        <v>62</v>
      </c>
      <c r="D136" s="11">
        <v>77.3</v>
      </c>
      <c r="E136" s="11">
        <v>7.5</v>
      </c>
      <c r="F136" s="22">
        <v>1139</v>
      </c>
      <c r="G136" s="16"/>
      <c r="H136" s="126"/>
      <c r="I136" s="128"/>
      <c r="J136" s="128"/>
      <c r="K136" s="130"/>
      <c r="M136" s="133" t="s">
        <v>63</v>
      </c>
      <c r="N136" s="134"/>
      <c r="O136" s="37">
        <f>(J121-J122)/J121</f>
        <v>0.62474066390041494</v>
      </c>
      <c r="P136" s="2"/>
    </row>
    <row r="137" spans="1:16" ht="15.75" thickBot="1" x14ac:dyDescent="0.3">
      <c r="A137" s="2"/>
      <c r="C137" s="38" t="s">
        <v>64</v>
      </c>
      <c r="D137" s="15"/>
      <c r="E137" s="15"/>
      <c r="F137" s="39">
        <v>1121</v>
      </c>
      <c r="G137" s="16"/>
      <c r="M137" s="133" t="s">
        <v>65</v>
      </c>
      <c r="N137" s="134"/>
      <c r="O137" s="37">
        <f>(J122-J123)/J122</f>
        <v>0.39668279198341394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31" t="s">
        <v>66</v>
      </c>
      <c r="I138" s="132"/>
      <c r="J138" s="132"/>
      <c r="K138" s="115"/>
      <c r="M138" s="133" t="s">
        <v>67</v>
      </c>
      <c r="N138" s="134"/>
      <c r="O138" s="37">
        <f>(J123-J124)/J123</f>
        <v>0.44100801832760594</v>
      </c>
      <c r="P138" s="2"/>
    </row>
    <row r="139" spans="1:16" ht="15.75" customHeight="1" x14ac:dyDescent="0.25">
      <c r="A139" s="2"/>
      <c r="B139" s="41"/>
      <c r="C139" s="42" t="s">
        <v>18</v>
      </c>
      <c r="D139" s="43" t="s">
        <v>19</v>
      </c>
      <c r="E139" s="43" t="s">
        <v>14</v>
      </c>
      <c r="F139" s="19" t="s">
        <v>13</v>
      </c>
      <c r="G139" s="44" t="s">
        <v>20</v>
      </c>
      <c r="H139" s="24" t="s">
        <v>18</v>
      </c>
      <c r="I139" s="25" t="s">
        <v>68</v>
      </c>
      <c r="J139" s="25" t="s">
        <v>69</v>
      </c>
      <c r="K139" s="26" t="s">
        <v>70</v>
      </c>
      <c r="M139" s="133" t="s">
        <v>71</v>
      </c>
      <c r="N139" s="134"/>
      <c r="O139" s="37">
        <f>(J124-J125)/J124</f>
        <v>1.6393442622950821E-2</v>
      </c>
      <c r="P139" s="2"/>
    </row>
    <row r="140" spans="1:16" x14ac:dyDescent="0.25">
      <c r="A140" s="2"/>
      <c r="B140" s="41"/>
      <c r="C140" s="45" t="s">
        <v>72</v>
      </c>
      <c r="D140" s="33">
        <v>91.45</v>
      </c>
      <c r="E140" s="33"/>
      <c r="F140" s="34"/>
      <c r="G140" s="46"/>
      <c r="H140" s="47" t="s">
        <v>104</v>
      </c>
      <c r="I140" s="33">
        <v>298</v>
      </c>
      <c r="J140" s="33">
        <v>201</v>
      </c>
      <c r="K140" s="34">
        <f>I140-J140</f>
        <v>97</v>
      </c>
      <c r="M140" s="142" t="s">
        <v>73</v>
      </c>
      <c r="N140" s="143"/>
      <c r="O140" s="70">
        <f>(J122-J125)/J122</f>
        <v>0.66827919834139604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72.8</v>
      </c>
      <c r="E141" s="33">
        <v>67.989999999999995</v>
      </c>
      <c r="F141" s="34">
        <v>93.39</v>
      </c>
      <c r="G141" s="48">
        <v>6</v>
      </c>
      <c r="H141" s="65" t="s">
        <v>2</v>
      </c>
      <c r="I141" s="35">
        <v>169</v>
      </c>
      <c r="J141" s="35">
        <v>120</v>
      </c>
      <c r="K141" s="34">
        <f>I141-J141</f>
        <v>49</v>
      </c>
      <c r="L141" s="49"/>
      <c r="M141" s="147" t="s">
        <v>75</v>
      </c>
      <c r="N141" s="148"/>
      <c r="O141" s="71">
        <f>(J121-J125)/J121</f>
        <v>0.87551867219917012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78.95</v>
      </c>
      <c r="E142" s="33">
        <v>65.25</v>
      </c>
      <c r="F142" s="34">
        <v>82.65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76.900000000000006</v>
      </c>
      <c r="E143" s="33">
        <v>54.5</v>
      </c>
      <c r="F143" s="34">
        <v>70.87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53.15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91.4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90"/>
      <c r="C152" s="139" t="s">
        <v>379</v>
      </c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1"/>
      <c r="P152" s="2"/>
    </row>
    <row r="153" spans="1:16" ht="15" customHeight="1" x14ac:dyDescent="0.25">
      <c r="A153" s="2"/>
      <c r="C153" s="139" t="s">
        <v>380</v>
      </c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1"/>
      <c r="P153" s="2"/>
    </row>
    <row r="154" spans="1:16" ht="15" customHeight="1" x14ac:dyDescent="0.25">
      <c r="A154" s="2"/>
      <c r="C154" s="139" t="s">
        <v>381</v>
      </c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1"/>
      <c r="P154" s="2"/>
    </row>
    <row r="155" spans="1:16" ht="15" customHeight="1" x14ac:dyDescent="0.25">
      <c r="A155" s="2"/>
      <c r="C155" s="139" t="s">
        <v>382</v>
      </c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1"/>
      <c r="P155" s="2"/>
    </row>
    <row r="156" spans="1:16" ht="15" customHeight="1" x14ac:dyDescent="0.25">
      <c r="A156" s="2"/>
      <c r="C156" s="139" t="s">
        <v>383</v>
      </c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1"/>
      <c r="P156" s="2"/>
    </row>
    <row r="157" spans="1:16" ht="15" customHeight="1" x14ac:dyDescent="0.25">
      <c r="A157" s="2"/>
      <c r="C157" s="139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1"/>
      <c r="P157" s="2"/>
    </row>
    <row r="158" spans="1:16" ht="15" customHeight="1" x14ac:dyDescent="0.25">
      <c r="A158" s="2"/>
      <c r="C158" s="139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1"/>
      <c r="P158" s="2"/>
    </row>
    <row r="159" spans="1:16" x14ac:dyDescent="0.25">
      <c r="A159" s="2"/>
      <c r="C159" s="139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1"/>
      <c r="P159" s="2"/>
    </row>
    <row r="160" spans="1:16" x14ac:dyDescent="0.25">
      <c r="A160" s="2"/>
      <c r="C160" s="139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1"/>
      <c r="P160" s="2"/>
    </row>
    <row r="161" spans="1:16" x14ac:dyDescent="0.25">
      <c r="A161" s="2"/>
      <c r="C161" s="139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1"/>
      <c r="P161" s="2"/>
    </row>
    <row r="162" spans="1:16" x14ac:dyDescent="0.25">
      <c r="A162" s="2"/>
      <c r="C162" s="139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1"/>
      <c r="P162" s="2"/>
    </row>
    <row r="163" spans="1:16" x14ac:dyDescent="0.25">
      <c r="A163" s="2"/>
      <c r="C163" s="139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1"/>
      <c r="P163" s="2"/>
    </row>
    <row r="164" spans="1:16" x14ac:dyDescent="0.25">
      <c r="A164" s="2"/>
      <c r="C164" s="139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1"/>
      <c r="P164" s="2"/>
    </row>
    <row r="165" spans="1:16" x14ac:dyDescent="0.25">
      <c r="A165" s="2"/>
      <c r="C165" s="144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19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75B0C-9A69-4B66-B957-9E3AC9198812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180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9" t="s">
        <v>18</v>
      </c>
      <c r="D5" s="111" t="s">
        <v>19</v>
      </c>
      <c r="E5" s="111" t="s">
        <v>20</v>
      </c>
      <c r="F5" s="111" t="s">
        <v>21</v>
      </c>
      <c r="G5" s="111"/>
      <c r="H5" s="111"/>
      <c r="I5" s="111"/>
      <c r="J5" s="111"/>
      <c r="K5" s="113"/>
      <c r="M5" s="6" t="s">
        <v>22</v>
      </c>
      <c r="N5" s="114" t="s">
        <v>20</v>
      </c>
      <c r="O5" s="115"/>
      <c r="P5" s="2"/>
    </row>
    <row r="6" spans="1:19" x14ac:dyDescent="0.25">
      <c r="A6" s="2"/>
      <c r="C6" s="110"/>
      <c r="D6" s="112"/>
      <c r="E6" s="112"/>
      <c r="F6" s="7" t="s">
        <v>23</v>
      </c>
      <c r="G6" s="7" t="s">
        <v>24</v>
      </c>
      <c r="H6" s="7" t="s">
        <v>25</v>
      </c>
      <c r="I6" s="7" t="s">
        <v>26</v>
      </c>
      <c r="J6" s="112" t="s">
        <v>6</v>
      </c>
      <c r="K6" s="116"/>
      <c r="M6" s="8">
        <v>1</v>
      </c>
      <c r="N6" s="117"/>
      <c r="O6" s="118"/>
      <c r="P6" s="2"/>
      <c r="R6" s="56" t="s">
        <v>0</v>
      </c>
      <c r="S6" s="56">
        <f>AVERAGE(J9,J66,J121)</f>
        <v>1084.5</v>
      </c>
    </row>
    <row r="7" spans="1:19" x14ac:dyDescent="0.25">
      <c r="A7" s="2"/>
      <c r="C7" s="9" t="s">
        <v>27</v>
      </c>
      <c r="D7" s="10"/>
      <c r="E7" s="10"/>
      <c r="F7" s="11">
        <v>1872</v>
      </c>
      <c r="G7" s="12"/>
      <c r="H7" s="12"/>
      <c r="I7" s="12"/>
      <c r="J7" s="119">
        <f>AVERAGE(F7:I7)</f>
        <v>1872</v>
      </c>
      <c r="K7" s="120"/>
      <c r="M7" s="8">
        <v>2</v>
      </c>
      <c r="N7" s="117">
        <v>9.9</v>
      </c>
      <c r="O7" s="118"/>
      <c r="P7" s="2"/>
      <c r="R7" s="56" t="s">
        <v>1</v>
      </c>
      <c r="S7" s="72">
        <f>AVERAGE(J10,J67,J122)</f>
        <v>470</v>
      </c>
    </row>
    <row r="8" spans="1:19" x14ac:dyDescent="0.25">
      <c r="A8" s="2"/>
      <c r="C8" s="9" t="s">
        <v>28</v>
      </c>
      <c r="D8" s="10"/>
      <c r="E8" s="10"/>
      <c r="F8" s="11">
        <v>579</v>
      </c>
      <c r="G8" s="12"/>
      <c r="H8" s="12"/>
      <c r="I8" s="12"/>
      <c r="J8" s="119">
        <f t="shared" ref="J8:J13" si="0">AVERAGE(F8:I8)</f>
        <v>579</v>
      </c>
      <c r="K8" s="120"/>
      <c r="M8" s="8">
        <v>3</v>
      </c>
      <c r="N8" s="117">
        <v>8.1999999999999993</v>
      </c>
      <c r="O8" s="118"/>
      <c r="P8" s="2"/>
      <c r="R8" s="56" t="s">
        <v>2</v>
      </c>
      <c r="S8" s="73">
        <f>AVERAGE(J13,J70,J125)</f>
        <v>173.08333333333334</v>
      </c>
    </row>
    <row r="9" spans="1:19" x14ac:dyDescent="0.25">
      <c r="A9" s="2"/>
      <c r="C9" s="9" t="s">
        <v>29</v>
      </c>
      <c r="D9" s="11">
        <v>64.97</v>
      </c>
      <c r="E9" s="11">
        <v>6.6</v>
      </c>
      <c r="F9" s="11">
        <v>1045</v>
      </c>
      <c r="G9" s="11">
        <v>1006</v>
      </c>
      <c r="H9" s="11">
        <v>1131</v>
      </c>
      <c r="I9" s="11">
        <v>1195</v>
      </c>
      <c r="J9" s="119">
        <f t="shared" si="0"/>
        <v>1094.25</v>
      </c>
      <c r="K9" s="120"/>
      <c r="M9" s="8">
        <v>4</v>
      </c>
      <c r="N9" s="117">
        <v>7.7</v>
      </c>
      <c r="O9" s="118"/>
      <c r="P9" s="2"/>
      <c r="R9" s="74" t="s">
        <v>552</v>
      </c>
      <c r="S9" s="76">
        <f>S6-S7</f>
        <v>614.5</v>
      </c>
    </row>
    <row r="10" spans="1:19" x14ac:dyDescent="0.25">
      <c r="A10" s="2"/>
      <c r="C10" s="9" t="s">
        <v>31</v>
      </c>
      <c r="D10" s="11">
        <v>61.56</v>
      </c>
      <c r="E10" s="11">
        <v>8.6999999999999993</v>
      </c>
      <c r="F10" s="11">
        <v>385</v>
      </c>
      <c r="G10" s="11">
        <v>440</v>
      </c>
      <c r="H10" s="11">
        <v>512</v>
      </c>
      <c r="I10" s="11">
        <v>521</v>
      </c>
      <c r="J10" s="119">
        <f t="shared" si="0"/>
        <v>464.5</v>
      </c>
      <c r="K10" s="120"/>
      <c r="M10" s="8">
        <v>5</v>
      </c>
      <c r="N10" s="117">
        <v>8.1</v>
      </c>
      <c r="O10" s="118"/>
      <c r="P10" s="2"/>
      <c r="R10" s="74" t="s">
        <v>32</v>
      </c>
      <c r="S10" s="76">
        <f>S7-S8</f>
        <v>296.91666666666663</v>
      </c>
    </row>
    <row r="11" spans="1:19" x14ac:dyDescent="0.25">
      <c r="A11" s="2"/>
      <c r="C11" s="9" t="s">
        <v>33</v>
      </c>
      <c r="D11" s="11"/>
      <c r="E11" s="11"/>
      <c r="F11" s="11">
        <v>229</v>
      </c>
      <c r="G11" s="63">
        <v>247</v>
      </c>
      <c r="H11" s="63">
        <v>271</v>
      </c>
      <c r="I11" s="63">
        <v>288</v>
      </c>
      <c r="J11" s="119">
        <f t="shared" si="0"/>
        <v>258.75</v>
      </c>
      <c r="K11" s="120"/>
      <c r="M11" s="13">
        <v>6</v>
      </c>
      <c r="N11" s="121">
        <v>7.6</v>
      </c>
      <c r="O11" s="122"/>
      <c r="P11" s="2"/>
      <c r="R11" s="74" t="s">
        <v>30</v>
      </c>
      <c r="S11" s="75">
        <f>S6-S8</f>
        <v>911.41666666666663</v>
      </c>
    </row>
    <row r="12" spans="1:19" ht="15.75" thickBot="1" x14ac:dyDescent="0.3">
      <c r="A12" s="2"/>
      <c r="C12" s="9" t="s">
        <v>35</v>
      </c>
      <c r="D12" s="11"/>
      <c r="E12" s="11"/>
      <c r="F12" s="11">
        <v>139</v>
      </c>
      <c r="G12" s="63">
        <v>166</v>
      </c>
      <c r="H12" s="63">
        <v>162</v>
      </c>
      <c r="I12" s="63">
        <v>175</v>
      </c>
      <c r="J12" s="119">
        <f t="shared" si="0"/>
        <v>160.5</v>
      </c>
      <c r="K12" s="120"/>
      <c r="N12" s="68" t="s">
        <v>36</v>
      </c>
      <c r="O12" s="69" t="s">
        <v>37</v>
      </c>
      <c r="P12" s="2"/>
      <c r="R12" s="77" t="s">
        <v>553</v>
      </c>
      <c r="S12" s="94">
        <f>S9/S6</f>
        <v>0.56662056247118486</v>
      </c>
    </row>
    <row r="13" spans="1:19" ht="15.75" thickBot="1" x14ac:dyDescent="0.3">
      <c r="A13" s="2"/>
      <c r="C13" s="14" t="s">
        <v>39</v>
      </c>
      <c r="D13" s="15">
        <v>61.3</v>
      </c>
      <c r="E13" s="15">
        <v>8.6</v>
      </c>
      <c r="F13" s="15">
        <v>136</v>
      </c>
      <c r="G13" s="15">
        <v>159</v>
      </c>
      <c r="H13" s="15">
        <v>168</v>
      </c>
      <c r="I13" s="15">
        <v>178</v>
      </c>
      <c r="J13" s="123">
        <f t="shared" si="0"/>
        <v>160.25</v>
      </c>
      <c r="K13" s="124"/>
      <c r="M13" s="67" t="s">
        <v>40</v>
      </c>
      <c r="N13" s="65">
        <v>3.64</v>
      </c>
      <c r="O13" s="66">
        <v>5.22</v>
      </c>
      <c r="P13" s="2"/>
      <c r="R13" s="77" t="s">
        <v>38</v>
      </c>
      <c r="S13" s="78">
        <f>S10/S7</f>
        <v>0.6317375886524822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34</v>
      </c>
      <c r="S14" s="94">
        <f>S11/S6</f>
        <v>0.8404026433072076</v>
      </c>
    </row>
    <row r="15" spans="1:19" ht="15" customHeight="1" x14ac:dyDescent="0.25">
      <c r="A15" s="2"/>
      <c r="C15" s="17" t="s">
        <v>18</v>
      </c>
      <c r="D15" s="18" t="s">
        <v>19</v>
      </c>
      <c r="E15" s="18" t="s">
        <v>20</v>
      </c>
      <c r="F15" s="19" t="s">
        <v>41</v>
      </c>
      <c r="G15" s="20"/>
      <c r="H15" s="17" t="s">
        <v>18</v>
      </c>
      <c r="I15" s="111" t="s">
        <v>42</v>
      </c>
      <c r="J15" s="111"/>
      <c r="K15" s="113"/>
      <c r="M15" s="131" t="s">
        <v>43</v>
      </c>
      <c r="N15" s="132"/>
      <c r="O15" s="115"/>
      <c r="P15" s="2"/>
    </row>
    <row r="16" spans="1:19" x14ac:dyDescent="0.25">
      <c r="A16" s="2"/>
      <c r="C16" s="21" t="s">
        <v>44</v>
      </c>
      <c r="D16" s="11">
        <v>14.35</v>
      </c>
      <c r="E16" s="11">
        <v>9.3000000000000007</v>
      </c>
      <c r="F16" s="22">
        <v>867</v>
      </c>
      <c r="G16" s="16"/>
      <c r="H16" s="23" t="s">
        <v>1</v>
      </c>
      <c r="I16" s="135">
        <v>5.33</v>
      </c>
      <c r="J16" s="135"/>
      <c r="K16" s="136"/>
      <c r="M16" s="24" t="s">
        <v>20</v>
      </c>
      <c r="N16" s="25" t="s">
        <v>45</v>
      </c>
      <c r="O16" s="26" t="s">
        <v>46</v>
      </c>
      <c r="P16" s="2"/>
    </row>
    <row r="17" spans="1:16" ht="15.75" thickBot="1" x14ac:dyDescent="0.3">
      <c r="A17" s="2"/>
      <c r="C17" s="21" t="s">
        <v>47</v>
      </c>
      <c r="D17" s="11"/>
      <c r="E17" s="11"/>
      <c r="F17" s="22"/>
      <c r="G17" s="16"/>
      <c r="H17" s="27" t="s">
        <v>2</v>
      </c>
      <c r="I17" s="137">
        <v>5.07</v>
      </c>
      <c r="J17" s="137"/>
      <c r="K17" s="138"/>
      <c r="M17" s="65">
        <v>7.1</v>
      </c>
      <c r="N17" s="28">
        <v>85</v>
      </c>
      <c r="O17" s="66">
        <v>0.04</v>
      </c>
      <c r="P17" s="2"/>
    </row>
    <row r="18" spans="1:16" ht="15.75" thickBot="1" x14ac:dyDescent="0.3">
      <c r="A18" s="2"/>
      <c r="C18" s="21" t="s">
        <v>48</v>
      </c>
      <c r="D18" s="11">
        <v>66.17</v>
      </c>
      <c r="E18" s="11"/>
      <c r="F18" s="22">
        <v>152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49</v>
      </c>
      <c r="D19" s="11">
        <v>62.01</v>
      </c>
      <c r="E19" s="11"/>
      <c r="F19" s="22">
        <v>159</v>
      </c>
      <c r="G19" s="16"/>
      <c r="H19" s="109" t="s">
        <v>50</v>
      </c>
      <c r="I19" s="111"/>
      <c r="J19" s="111"/>
      <c r="K19" s="113"/>
      <c r="M19" s="6" t="s">
        <v>51</v>
      </c>
      <c r="N19" s="29" t="s">
        <v>20</v>
      </c>
      <c r="O19" s="30" t="s">
        <v>52</v>
      </c>
      <c r="P19" s="2"/>
    </row>
    <row r="20" spans="1:16" x14ac:dyDescent="0.25">
      <c r="A20" s="2"/>
      <c r="C20" s="21" t="s">
        <v>53</v>
      </c>
      <c r="D20" s="11">
        <v>62.66</v>
      </c>
      <c r="E20" s="11"/>
      <c r="F20" s="22">
        <v>151</v>
      </c>
      <c r="G20" s="16"/>
      <c r="H20" s="31" t="s">
        <v>54</v>
      </c>
      <c r="I20" s="7" t="s">
        <v>55</v>
      </c>
      <c r="J20" s="7" t="s">
        <v>56</v>
      </c>
      <c r="K20" s="32" t="s">
        <v>57</v>
      </c>
      <c r="M20" s="8">
        <v>1</v>
      </c>
      <c r="N20" s="33">
        <v>5.5</v>
      </c>
      <c r="O20" s="34">
        <v>100</v>
      </c>
      <c r="P20" s="2"/>
    </row>
    <row r="21" spans="1:16" ht="15.75" thickBot="1" x14ac:dyDescent="0.3">
      <c r="A21" s="2"/>
      <c r="C21" s="21" t="s">
        <v>58</v>
      </c>
      <c r="D21" s="11">
        <v>74.540000000000006</v>
      </c>
      <c r="E21" s="11"/>
      <c r="F21" s="22">
        <v>1610</v>
      </c>
      <c r="G21" s="16"/>
      <c r="H21" s="125"/>
      <c r="I21" s="127"/>
      <c r="J21" s="127"/>
      <c r="K21" s="129" t="e">
        <f>((I21-J21)/I21)</f>
        <v>#DIV/0!</v>
      </c>
      <c r="M21" s="13">
        <v>2</v>
      </c>
      <c r="N21" s="35">
        <v>5.6</v>
      </c>
      <c r="O21" s="36">
        <v>100</v>
      </c>
      <c r="P21" s="2"/>
    </row>
    <row r="22" spans="1:16" ht="15.75" customHeight="1" thickBot="1" x14ac:dyDescent="0.3">
      <c r="A22" s="2"/>
      <c r="C22" s="21" t="s">
        <v>59</v>
      </c>
      <c r="D22" s="11">
        <v>72.28</v>
      </c>
      <c r="E22" s="11">
        <v>8.5</v>
      </c>
      <c r="F22" s="22">
        <v>521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60</v>
      </c>
      <c r="D23" s="11"/>
      <c r="E23" s="11"/>
      <c r="F23" s="22">
        <v>469</v>
      </c>
      <c r="G23" s="16"/>
      <c r="H23" s="125"/>
      <c r="I23" s="127"/>
      <c r="J23" s="127"/>
      <c r="K23" s="129" t="e">
        <f>((I23-J23)/I23)</f>
        <v>#DIV/0!</v>
      </c>
      <c r="M23" s="131" t="s">
        <v>61</v>
      </c>
      <c r="N23" s="132"/>
      <c r="O23" s="115"/>
      <c r="P23" s="2"/>
    </row>
    <row r="24" spans="1:16" ht="15.75" thickBot="1" x14ac:dyDescent="0.3">
      <c r="A24" s="2"/>
      <c r="C24" s="21" t="s">
        <v>62</v>
      </c>
      <c r="D24" s="11">
        <v>78.06</v>
      </c>
      <c r="E24" s="11">
        <v>7.8</v>
      </c>
      <c r="F24" s="22">
        <v>1072</v>
      </c>
      <c r="G24" s="16"/>
      <c r="H24" s="126"/>
      <c r="I24" s="128"/>
      <c r="J24" s="128"/>
      <c r="K24" s="130"/>
      <c r="M24" s="133" t="s">
        <v>63</v>
      </c>
      <c r="N24" s="134"/>
      <c r="O24" s="37">
        <f>(J9-J10)/J9</f>
        <v>0.57550833904500798</v>
      </c>
      <c r="P24" s="2"/>
    </row>
    <row r="25" spans="1:16" ht="15.75" thickBot="1" x14ac:dyDescent="0.3">
      <c r="A25" s="2"/>
      <c r="C25" s="38" t="s">
        <v>64</v>
      </c>
      <c r="D25" s="15"/>
      <c r="E25" s="15"/>
      <c r="F25" s="39">
        <v>986</v>
      </c>
      <c r="G25" s="16"/>
      <c r="M25" s="133" t="s">
        <v>65</v>
      </c>
      <c r="N25" s="134"/>
      <c r="O25" s="37">
        <f>(J10-J11)/J10</f>
        <v>0.44294940796555438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31" t="s">
        <v>66</v>
      </c>
      <c r="I26" s="132"/>
      <c r="J26" s="132"/>
      <c r="K26" s="115"/>
      <c r="M26" s="133" t="s">
        <v>67</v>
      </c>
      <c r="N26" s="134"/>
      <c r="O26" s="37">
        <f>(J11-J12)/J11</f>
        <v>0.37971014492753624</v>
      </c>
      <c r="P26" s="2"/>
    </row>
    <row r="27" spans="1:16" ht="15.75" customHeight="1" x14ac:dyDescent="0.25">
      <c r="A27" s="2"/>
      <c r="B27" s="41"/>
      <c r="C27" s="42" t="s">
        <v>18</v>
      </c>
      <c r="D27" s="43" t="s">
        <v>19</v>
      </c>
      <c r="E27" s="43" t="s">
        <v>14</v>
      </c>
      <c r="F27" s="19" t="s">
        <v>13</v>
      </c>
      <c r="G27" s="44" t="s">
        <v>20</v>
      </c>
      <c r="H27" s="24" t="s">
        <v>18</v>
      </c>
      <c r="I27" s="25" t="s">
        <v>68</v>
      </c>
      <c r="J27" s="25" t="s">
        <v>69</v>
      </c>
      <c r="K27" s="26" t="s">
        <v>70</v>
      </c>
      <c r="M27" s="133" t="s">
        <v>71</v>
      </c>
      <c r="N27" s="134"/>
      <c r="O27" s="37">
        <f>(J12-J13)/J12</f>
        <v>1.557632398753894E-3</v>
      </c>
      <c r="P27" s="2"/>
    </row>
    <row r="28" spans="1:16" ht="15" customHeight="1" x14ac:dyDescent="0.25">
      <c r="A28" s="2"/>
      <c r="B28" s="41"/>
      <c r="C28" s="45" t="s">
        <v>72</v>
      </c>
      <c r="D28" s="33">
        <v>91.75</v>
      </c>
      <c r="E28" s="33"/>
      <c r="F28" s="34"/>
      <c r="G28" s="46"/>
      <c r="H28" s="47" t="s">
        <v>104</v>
      </c>
      <c r="I28" s="33">
        <v>316</v>
      </c>
      <c r="J28" s="33">
        <v>247</v>
      </c>
      <c r="K28" s="34">
        <f>I28-J28</f>
        <v>69</v>
      </c>
      <c r="M28" s="142" t="s">
        <v>73</v>
      </c>
      <c r="N28" s="143"/>
      <c r="O28" s="70">
        <f>(J10-J13)/J10</f>
        <v>0.65500538213132398</v>
      </c>
      <c r="P28" s="2"/>
    </row>
    <row r="29" spans="1:16" ht="15.75" thickBot="1" x14ac:dyDescent="0.3">
      <c r="A29" s="2"/>
      <c r="B29" s="41"/>
      <c r="C29" s="45" t="s">
        <v>74</v>
      </c>
      <c r="D29" s="33">
        <v>73.150000000000006</v>
      </c>
      <c r="E29" s="33">
        <v>69.19</v>
      </c>
      <c r="F29" s="34">
        <v>94.58</v>
      </c>
      <c r="G29" s="48">
        <v>5.6</v>
      </c>
      <c r="H29" s="65" t="s">
        <v>2</v>
      </c>
      <c r="I29" s="35">
        <v>195</v>
      </c>
      <c r="J29" s="35">
        <v>171</v>
      </c>
      <c r="K29" s="36">
        <f>I29-J29</f>
        <v>24</v>
      </c>
      <c r="L29" s="49"/>
      <c r="M29" s="147" t="s">
        <v>75</v>
      </c>
      <c r="N29" s="148"/>
      <c r="O29" s="71">
        <f>(J9-J13)/J9</f>
        <v>0.85355266164039301</v>
      </c>
      <c r="P29" s="2"/>
    </row>
    <row r="30" spans="1:16" ht="15" customHeight="1" x14ac:dyDescent="0.25">
      <c r="A30" s="2"/>
      <c r="B30" s="41"/>
      <c r="C30" s="45" t="s">
        <v>76</v>
      </c>
      <c r="D30" s="33">
        <v>79.5</v>
      </c>
      <c r="E30" s="33">
        <v>66.59</v>
      </c>
      <c r="F30" s="34">
        <v>83.76</v>
      </c>
      <c r="P30" s="2"/>
    </row>
    <row r="31" spans="1:16" ht="15" customHeight="1" x14ac:dyDescent="0.25">
      <c r="A31" s="2"/>
      <c r="B31" s="41"/>
      <c r="C31" s="45" t="s">
        <v>77</v>
      </c>
      <c r="D31" s="33">
        <v>78.25</v>
      </c>
      <c r="E31" s="33">
        <v>56.04</v>
      </c>
      <c r="F31" s="34">
        <v>71.62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54.15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91.45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90"/>
      <c r="C40" s="139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1"/>
      <c r="P40" s="2"/>
    </row>
    <row r="41" spans="1:16" x14ac:dyDescent="0.25">
      <c r="A41" s="2"/>
      <c r="C41" s="139" t="s">
        <v>384</v>
      </c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1"/>
      <c r="P41" s="2"/>
    </row>
    <row r="42" spans="1:16" x14ac:dyDescent="0.25">
      <c r="A42" s="2"/>
      <c r="C42" s="139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1"/>
      <c r="P42" s="2"/>
    </row>
    <row r="43" spans="1:16" x14ac:dyDescent="0.25">
      <c r="A43" s="2"/>
      <c r="C43" s="139" t="s">
        <v>385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1"/>
      <c r="P43" s="2"/>
    </row>
    <row r="44" spans="1:16" x14ac:dyDescent="0.25">
      <c r="A44" s="2"/>
      <c r="C44" s="139" t="s">
        <v>386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1"/>
      <c r="P44" s="2"/>
    </row>
    <row r="45" spans="1:16" x14ac:dyDescent="0.25">
      <c r="A45" s="2"/>
      <c r="C45" s="139" t="s">
        <v>387</v>
      </c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1"/>
      <c r="P45" s="2"/>
    </row>
    <row r="46" spans="1:16" x14ac:dyDescent="0.25">
      <c r="A46" s="2"/>
      <c r="C46" s="139" t="s">
        <v>388</v>
      </c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1"/>
      <c r="P46" s="2"/>
    </row>
    <row r="47" spans="1:16" x14ac:dyDescent="0.25">
      <c r="A47" s="2"/>
      <c r="C47" s="139" t="s">
        <v>389</v>
      </c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1"/>
      <c r="P47" s="2"/>
    </row>
    <row r="48" spans="1:16" x14ac:dyDescent="0.25">
      <c r="A48" s="2"/>
      <c r="C48" s="139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1"/>
      <c r="P48" s="2"/>
    </row>
    <row r="49" spans="1:16" x14ac:dyDescent="0.25">
      <c r="A49" s="2"/>
      <c r="C49" s="139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1"/>
      <c r="P49" s="2"/>
    </row>
    <row r="50" spans="1:16" ht="15" customHeight="1" x14ac:dyDescent="0.25">
      <c r="A50" s="2"/>
      <c r="C50" s="139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1"/>
      <c r="P50" s="2"/>
    </row>
    <row r="51" spans="1:16" x14ac:dyDescent="0.25">
      <c r="A51" s="2"/>
      <c r="C51" s="139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1"/>
      <c r="P51" s="2"/>
    </row>
    <row r="52" spans="1:16" x14ac:dyDescent="0.25">
      <c r="A52" s="2"/>
      <c r="C52" s="139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1"/>
      <c r="P52" s="2"/>
    </row>
    <row r="53" spans="1:16" x14ac:dyDescent="0.25">
      <c r="A53" s="2"/>
      <c r="C53" s="144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168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9" t="s">
        <v>18</v>
      </c>
      <c r="D62" s="111" t="s">
        <v>19</v>
      </c>
      <c r="E62" s="111" t="s">
        <v>20</v>
      </c>
      <c r="F62" s="111" t="s">
        <v>21</v>
      </c>
      <c r="G62" s="111"/>
      <c r="H62" s="111"/>
      <c r="I62" s="111"/>
      <c r="J62" s="111"/>
      <c r="K62" s="113"/>
      <c r="M62" s="6" t="s">
        <v>22</v>
      </c>
      <c r="N62" s="114" t="s">
        <v>20</v>
      </c>
      <c r="O62" s="115"/>
      <c r="P62" s="2"/>
    </row>
    <row r="63" spans="1:16" x14ac:dyDescent="0.25">
      <c r="A63" s="2"/>
      <c r="C63" s="110"/>
      <c r="D63" s="112"/>
      <c r="E63" s="112"/>
      <c r="F63" s="7" t="s">
        <v>23</v>
      </c>
      <c r="G63" s="7" t="s">
        <v>24</v>
      </c>
      <c r="H63" s="7" t="s">
        <v>25</v>
      </c>
      <c r="I63" s="7" t="s">
        <v>26</v>
      </c>
      <c r="J63" s="112" t="s">
        <v>6</v>
      </c>
      <c r="K63" s="116"/>
      <c r="M63" s="8">
        <v>1</v>
      </c>
      <c r="N63" s="117"/>
      <c r="O63" s="118"/>
      <c r="P63" s="2"/>
    </row>
    <row r="64" spans="1:16" ht="15" customHeight="1" x14ac:dyDescent="0.25">
      <c r="A64" s="2"/>
      <c r="C64" s="9" t="s">
        <v>27</v>
      </c>
      <c r="D64" s="10"/>
      <c r="E64" s="10"/>
      <c r="F64" s="11">
        <v>1695</v>
      </c>
      <c r="G64" s="12"/>
      <c r="H64" s="12"/>
      <c r="I64" s="12"/>
      <c r="J64" s="119">
        <f>AVERAGE(F64:I64)</f>
        <v>1695</v>
      </c>
      <c r="K64" s="120"/>
      <c r="M64" s="8">
        <v>2</v>
      </c>
      <c r="N64" s="117">
        <v>9.6999999999999993</v>
      </c>
      <c r="O64" s="118"/>
      <c r="P64" s="2"/>
    </row>
    <row r="65" spans="1:16" x14ac:dyDescent="0.25">
      <c r="A65" s="2"/>
      <c r="C65" s="9" t="s">
        <v>28</v>
      </c>
      <c r="D65" s="10"/>
      <c r="E65" s="10"/>
      <c r="F65" s="11">
        <v>559</v>
      </c>
      <c r="G65" s="12"/>
      <c r="H65" s="12"/>
      <c r="I65" s="12"/>
      <c r="J65" s="119">
        <f t="shared" ref="J65:J70" si="1">AVERAGE(F65:I65)</f>
        <v>559</v>
      </c>
      <c r="K65" s="120"/>
      <c r="M65" s="8">
        <v>3</v>
      </c>
      <c r="N65" s="117">
        <v>9.5</v>
      </c>
      <c r="O65" s="118"/>
      <c r="P65" s="2"/>
    </row>
    <row r="66" spans="1:16" ht="15" customHeight="1" x14ac:dyDescent="0.25">
      <c r="A66" s="2"/>
      <c r="C66" s="9" t="s">
        <v>29</v>
      </c>
      <c r="D66" s="11">
        <v>63.18</v>
      </c>
      <c r="E66" s="11">
        <v>6.4</v>
      </c>
      <c r="F66" s="11">
        <v>1150</v>
      </c>
      <c r="G66" s="11">
        <v>1112</v>
      </c>
      <c r="H66" s="11">
        <v>1210</v>
      </c>
      <c r="I66" s="11">
        <v>1009</v>
      </c>
      <c r="J66" s="119">
        <f t="shared" si="1"/>
        <v>1120.25</v>
      </c>
      <c r="K66" s="120"/>
      <c r="M66" s="8">
        <v>4</v>
      </c>
      <c r="N66" s="117">
        <v>8.1999999999999993</v>
      </c>
      <c r="O66" s="118"/>
      <c r="P66" s="2"/>
    </row>
    <row r="67" spans="1:16" ht="15" customHeight="1" x14ac:dyDescent="0.25">
      <c r="A67" s="2"/>
      <c r="C67" s="9" t="s">
        <v>31</v>
      </c>
      <c r="D67" s="11">
        <v>59.79</v>
      </c>
      <c r="E67" s="11">
        <v>7.9</v>
      </c>
      <c r="F67" s="11">
        <v>500</v>
      </c>
      <c r="G67" s="11">
        <v>491</v>
      </c>
      <c r="H67" s="11">
        <v>459</v>
      </c>
      <c r="I67" s="11">
        <v>466</v>
      </c>
      <c r="J67" s="119">
        <f t="shared" si="1"/>
        <v>479</v>
      </c>
      <c r="K67" s="120"/>
      <c r="M67" s="8">
        <v>5</v>
      </c>
      <c r="N67" s="117">
        <v>8.9</v>
      </c>
      <c r="O67" s="118"/>
      <c r="P67" s="2"/>
    </row>
    <row r="68" spans="1:16" ht="15.75" customHeight="1" thickBot="1" x14ac:dyDescent="0.3">
      <c r="A68" s="2"/>
      <c r="C68" s="9" t="s">
        <v>33</v>
      </c>
      <c r="D68" s="11"/>
      <c r="E68" s="11"/>
      <c r="F68" s="11">
        <v>256</v>
      </c>
      <c r="G68" s="63">
        <v>240</v>
      </c>
      <c r="H68" s="63">
        <v>234</v>
      </c>
      <c r="I68" s="63">
        <v>251</v>
      </c>
      <c r="J68" s="119">
        <f t="shared" si="1"/>
        <v>245.25</v>
      </c>
      <c r="K68" s="120"/>
      <c r="M68" s="13">
        <v>6</v>
      </c>
      <c r="N68" s="121">
        <v>9.1999999999999993</v>
      </c>
      <c r="O68" s="122"/>
      <c r="P68" s="2"/>
    </row>
    <row r="69" spans="1:16" ht="15.75" thickBot="1" x14ac:dyDescent="0.3">
      <c r="A69" s="2"/>
      <c r="C69" s="9" t="s">
        <v>35</v>
      </c>
      <c r="D69" s="11"/>
      <c r="E69" s="11"/>
      <c r="F69" s="11">
        <v>162</v>
      </c>
      <c r="G69" s="63">
        <v>156</v>
      </c>
      <c r="H69" s="63">
        <v>166</v>
      </c>
      <c r="I69" s="63">
        <v>188</v>
      </c>
      <c r="J69" s="119">
        <f t="shared" si="1"/>
        <v>168</v>
      </c>
      <c r="K69" s="120"/>
      <c r="N69" s="68" t="s">
        <v>36</v>
      </c>
      <c r="O69" s="69" t="s">
        <v>37</v>
      </c>
      <c r="P69" s="2"/>
    </row>
    <row r="70" spans="1:16" ht="15.75" thickBot="1" x14ac:dyDescent="0.3">
      <c r="A70" s="2"/>
      <c r="C70" s="14" t="s">
        <v>39</v>
      </c>
      <c r="D70" s="15">
        <v>59.43</v>
      </c>
      <c r="E70" s="15">
        <v>8.3000000000000007</v>
      </c>
      <c r="F70" s="15">
        <v>160</v>
      </c>
      <c r="G70" s="15">
        <v>156</v>
      </c>
      <c r="H70" s="15">
        <v>169</v>
      </c>
      <c r="I70" s="15">
        <v>196</v>
      </c>
      <c r="J70" s="123">
        <f t="shared" si="1"/>
        <v>170.25</v>
      </c>
      <c r="K70" s="124"/>
      <c r="M70" s="67" t="s">
        <v>40</v>
      </c>
      <c r="N70" s="65">
        <v>3.16</v>
      </c>
      <c r="O70" s="66">
        <v>6.06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18</v>
      </c>
      <c r="D72" s="18" t="s">
        <v>19</v>
      </c>
      <c r="E72" s="18" t="s">
        <v>20</v>
      </c>
      <c r="F72" s="19" t="s">
        <v>41</v>
      </c>
      <c r="G72" s="20"/>
      <c r="H72" s="17" t="s">
        <v>18</v>
      </c>
      <c r="I72" s="111" t="s">
        <v>42</v>
      </c>
      <c r="J72" s="111"/>
      <c r="K72" s="113"/>
      <c r="M72" s="131" t="s">
        <v>43</v>
      </c>
      <c r="N72" s="132"/>
      <c r="O72" s="115"/>
      <c r="P72" s="2"/>
    </row>
    <row r="73" spans="1:16" ht="15" customHeight="1" x14ac:dyDescent="0.25">
      <c r="A73" s="2"/>
      <c r="C73" s="21" t="s">
        <v>44</v>
      </c>
      <c r="D73" s="11">
        <v>8.74</v>
      </c>
      <c r="E73" s="11">
        <v>8.5</v>
      </c>
      <c r="F73" s="22">
        <v>789</v>
      </c>
      <c r="G73" s="16"/>
      <c r="H73" s="23" t="s">
        <v>1</v>
      </c>
      <c r="I73" s="135">
        <v>5.62</v>
      </c>
      <c r="J73" s="135"/>
      <c r="K73" s="136"/>
      <c r="M73" s="24" t="s">
        <v>20</v>
      </c>
      <c r="N73" s="25" t="s">
        <v>45</v>
      </c>
      <c r="O73" s="26" t="s">
        <v>46</v>
      </c>
      <c r="P73" s="2"/>
    </row>
    <row r="74" spans="1:16" ht="15.75" thickBot="1" x14ac:dyDescent="0.3">
      <c r="A74" s="2"/>
      <c r="C74" s="21" t="s">
        <v>47</v>
      </c>
      <c r="D74" s="11"/>
      <c r="E74" s="11"/>
      <c r="F74" s="22"/>
      <c r="G74" s="16"/>
      <c r="H74" s="27" t="s">
        <v>2</v>
      </c>
      <c r="I74" s="137">
        <v>5.34</v>
      </c>
      <c r="J74" s="137"/>
      <c r="K74" s="138"/>
      <c r="M74" s="65">
        <v>7</v>
      </c>
      <c r="N74" s="28">
        <v>105</v>
      </c>
      <c r="O74" s="66">
        <v>0.03</v>
      </c>
      <c r="P74" s="2"/>
    </row>
    <row r="75" spans="1:16" ht="15" customHeight="1" thickBot="1" x14ac:dyDescent="0.3">
      <c r="A75" s="2"/>
      <c r="C75" s="21" t="s">
        <v>48</v>
      </c>
      <c r="D75" s="11">
        <v>65.430000000000007</v>
      </c>
      <c r="E75" s="11"/>
      <c r="F75" s="22">
        <v>152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49</v>
      </c>
      <c r="D76" s="11">
        <v>61.36</v>
      </c>
      <c r="E76" s="11"/>
      <c r="F76" s="22">
        <v>156</v>
      </c>
      <c r="G76" s="16"/>
      <c r="H76" s="109" t="s">
        <v>50</v>
      </c>
      <c r="I76" s="111"/>
      <c r="J76" s="111"/>
      <c r="K76" s="113"/>
      <c r="M76" s="6" t="s">
        <v>51</v>
      </c>
      <c r="N76" s="29" t="s">
        <v>20</v>
      </c>
      <c r="O76" s="30" t="s">
        <v>52</v>
      </c>
      <c r="P76" s="2"/>
    </row>
    <row r="77" spans="1:16" x14ac:dyDescent="0.25">
      <c r="A77" s="2"/>
      <c r="C77" s="21" t="s">
        <v>53</v>
      </c>
      <c r="D77" s="11">
        <v>67.47</v>
      </c>
      <c r="E77" s="11"/>
      <c r="F77" s="22">
        <v>159</v>
      </c>
      <c r="G77" s="16"/>
      <c r="H77" s="31" t="s">
        <v>54</v>
      </c>
      <c r="I77" s="7" t="s">
        <v>55</v>
      </c>
      <c r="J77" s="7" t="s">
        <v>56</v>
      </c>
      <c r="K77" s="32" t="s">
        <v>57</v>
      </c>
      <c r="M77" s="8">
        <v>1</v>
      </c>
      <c r="N77" s="33">
        <v>5.7</v>
      </c>
      <c r="O77" s="34">
        <v>100</v>
      </c>
      <c r="P77" s="2"/>
    </row>
    <row r="78" spans="1:16" x14ac:dyDescent="0.25">
      <c r="A78" s="2"/>
      <c r="C78" s="21" t="s">
        <v>58</v>
      </c>
      <c r="D78" s="11">
        <v>74.56</v>
      </c>
      <c r="E78" s="11"/>
      <c r="F78" s="22">
        <v>1567</v>
      </c>
      <c r="G78" s="16"/>
      <c r="H78" s="125"/>
      <c r="I78" s="127"/>
      <c r="J78" s="127"/>
      <c r="K78" s="129" t="e">
        <f>((I78-J78)/I78)</f>
        <v>#DIV/0!</v>
      </c>
      <c r="M78" s="13">
        <v>2</v>
      </c>
      <c r="N78" s="35">
        <v>5.5</v>
      </c>
      <c r="O78" s="36">
        <v>100</v>
      </c>
      <c r="P78" s="2"/>
    </row>
    <row r="79" spans="1:16" ht="15.75" thickBot="1" x14ac:dyDescent="0.3">
      <c r="A79" s="2"/>
      <c r="C79" s="21" t="s">
        <v>59</v>
      </c>
      <c r="D79" s="11">
        <v>72.599999999999994</v>
      </c>
      <c r="E79" s="11">
        <v>8.5</v>
      </c>
      <c r="F79" s="22">
        <v>470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60</v>
      </c>
      <c r="D80" s="11"/>
      <c r="E80" s="11"/>
      <c r="F80" s="22">
        <v>436</v>
      </c>
      <c r="G80" s="16"/>
      <c r="H80" s="125"/>
      <c r="I80" s="127"/>
      <c r="J80" s="127"/>
      <c r="K80" s="129" t="e">
        <f>((I80-J80)/I80)</f>
        <v>#DIV/0!</v>
      </c>
      <c r="M80" s="131" t="s">
        <v>61</v>
      </c>
      <c r="N80" s="132"/>
      <c r="O80" s="115"/>
      <c r="P80" s="2"/>
    </row>
    <row r="81" spans="1:16" ht="15.75" thickBot="1" x14ac:dyDescent="0.3">
      <c r="A81" s="2"/>
      <c r="C81" s="21" t="s">
        <v>62</v>
      </c>
      <c r="D81" s="11">
        <v>75.150000000000006</v>
      </c>
      <c r="E81" s="11">
        <v>7.8</v>
      </c>
      <c r="F81" s="22">
        <v>955</v>
      </c>
      <c r="G81" s="16"/>
      <c r="H81" s="126"/>
      <c r="I81" s="128"/>
      <c r="J81" s="128"/>
      <c r="K81" s="130"/>
      <c r="M81" s="133" t="s">
        <v>63</v>
      </c>
      <c r="N81" s="134"/>
      <c r="O81" s="37">
        <f>(J66-J67)/J66</f>
        <v>0.57241687123409957</v>
      </c>
      <c r="P81" s="2"/>
    </row>
    <row r="82" spans="1:16" ht="15.75" thickBot="1" x14ac:dyDescent="0.3">
      <c r="A82" s="2"/>
      <c r="C82" s="38" t="s">
        <v>64</v>
      </c>
      <c r="D82" s="15"/>
      <c r="E82" s="15"/>
      <c r="F82" s="39">
        <v>918</v>
      </c>
      <c r="G82" s="16"/>
      <c r="M82" s="133" t="s">
        <v>65</v>
      </c>
      <c r="N82" s="134"/>
      <c r="O82" s="37">
        <f>(J67-J68)/J67</f>
        <v>0.48799582463465552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31" t="s">
        <v>66</v>
      </c>
      <c r="I83" s="132"/>
      <c r="J83" s="132"/>
      <c r="K83" s="115"/>
      <c r="M83" s="133" t="s">
        <v>67</v>
      </c>
      <c r="N83" s="134"/>
      <c r="O83" s="37">
        <f>(J68-J69)/J68</f>
        <v>0.3149847094801223</v>
      </c>
      <c r="P83" s="2"/>
    </row>
    <row r="84" spans="1:16" ht="15.75" customHeight="1" x14ac:dyDescent="0.25">
      <c r="A84" s="2"/>
      <c r="B84" s="41"/>
      <c r="C84" s="42" t="s">
        <v>18</v>
      </c>
      <c r="D84" s="43" t="s">
        <v>19</v>
      </c>
      <c r="E84" s="43" t="s">
        <v>14</v>
      </c>
      <c r="F84" s="19" t="s">
        <v>13</v>
      </c>
      <c r="G84" s="44" t="s">
        <v>20</v>
      </c>
      <c r="H84" s="24" t="s">
        <v>18</v>
      </c>
      <c r="I84" s="25" t="s">
        <v>68</v>
      </c>
      <c r="J84" s="25" t="s">
        <v>69</v>
      </c>
      <c r="K84" s="26" t="s">
        <v>70</v>
      </c>
      <c r="M84" s="133" t="s">
        <v>71</v>
      </c>
      <c r="N84" s="134"/>
      <c r="O84" s="37">
        <f>(J69-J70)/J69</f>
        <v>-1.3392857142857142E-2</v>
      </c>
      <c r="P84" s="2"/>
    </row>
    <row r="85" spans="1:16" x14ac:dyDescent="0.25">
      <c r="A85" s="2"/>
      <c r="B85" s="41"/>
      <c r="C85" s="45" t="s">
        <v>72</v>
      </c>
      <c r="D85" s="33">
        <v>91.75</v>
      </c>
      <c r="E85" s="33"/>
      <c r="F85" s="34"/>
      <c r="G85" s="46"/>
      <c r="H85" s="47" t="s">
        <v>1</v>
      </c>
      <c r="I85" s="33">
        <v>331</v>
      </c>
      <c r="J85" s="33">
        <v>268</v>
      </c>
      <c r="K85" s="34">
        <f>I85-J85</f>
        <v>63</v>
      </c>
      <c r="M85" s="142" t="s">
        <v>73</v>
      </c>
      <c r="N85" s="143"/>
      <c r="O85" s="70">
        <f>(J67-J70)/J67</f>
        <v>0.64457202505219202</v>
      </c>
      <c r="P85" s="2"/>
    </row>
    <row r="86" spans="1:16" ht="15.75" thickBot="1" x14ac:dyDescent="0.3">
      <c r="A86" s="2"/>
      <c r="B86" s="41"/>
      <c r="C86" s="45" t="s">
        <v>74</v>
      </c>
      <c r="D86" s="33">
        <v>73</v>
      </c>
      <c r="E86" s="33">
        <v>68.81</v>
      </c>
      <c r="F86" s="34">
        <v>94.26</v>
      </c>
      <c r="G86" s="48">
        <v>6.1</v>
      </c>
      <c r="H86" s="65" t="s">
        <v>2</v>
      </c>
      <c r="I86" s="35">
        <v>229</v>
      </c>
      <c r="J86" s="35">
        <v>209</v>
      </c>
      <c r="K86" s="34">
        <f>I86-J86</f>
        <v>20</v>
      </c>
      <c r="L86" s="49"/>
      <c r="M86" s="147" t="s">
        <v>75</v>
      </c>
      <c r="N86" s="148"/>
      <c r="O86" s="71">
        <f>(J66-J70)/J66</f>
        <v>0.84802499442088819</v>
      </c>
      <c r="P86" s="2"/>
    </row>
    <row r="87" spans="1:16" ht="15" customHeight="1" x14ac:dyDescent="0.25">
      <c r="A87" s="2"/>
      <c r="B87" s="41"/>
      <c r="C87" s="45" t="s">
        <v>76</v>
      </c>
      <c r="D87" s="33">
        <v>79.150000000000006</v>
      </c>
      <c r="E87" s="33">
        <v>66.03</v>
      </c>
      <c r="F87" s="34">
        <v>83.42</v>
      </c>
      <c r="P87" s="2"/>
    </row>
    <row r="88" spans="1:16" ht="15" customHeight="1" x14ac:dyDescent="0.25">
      <c r="A88" s="2"/>
      <c r="B88" s="41"/>
      <c r="C88" s="45" t="s">
        <v>77</v>
      </c>
      <c r="D88" s="33">
        <v>78.3</v>
      </c>
      <c r="E88" s="33">
        <v>56.34</v>
      </c>
      <c r="F88" s="34">
        <v>71.959999999999994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55.35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91.25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90"/>
      <c r="C97" s="139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1"/>
      <c r="P97" s="2"/>
    </row>
    <row r="98" spans="1:18" ht="15" customHeight="1" x14ac:dyDescent="0.25">
      <c r="A98" s="2"/>
      <c r="C98" s="139" t="s">
        <v>390</v>
      </c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1"/>
      <c r="P98" s="2"/>
    </row>
    <row r="99" spans="1:18" ht="15" customHeight="1" x14ac:dyDescent="0.25">
      <c r="A99" s="2"/>
      <c r="C99" s="139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1"/>
      <c r="P99" s="2"/>
    </row>
    <row r="100" spans="1:18" ht="15.75" customHeight="1" x14ac:dyDescent="0.25">
      <c r="A100" s="2"/>
      <c r="C100" s="139" t="s">
        <v>391</v>
      </c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1"/>
      <c r="P100" s="2"/>
      <c r="R100" s="64" t="s">
        <v>16</v>
      </c>
    </row>
    <row r="101" spans="1:18" ht="15" customHeight="1" x14ac:dyDescent="0.25">
      <c r="A101" s="2"/>
      <c r="C101" s="139" t="s">
        <v>392</v>
      </c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1"/>
      <c r="P101" s="2"/>
    </row>
    <row r="102" spans="1:18" ht="15" customHeight="1" x14ac:dyDescent="0.25">
      <c r="A102" s="2"/>
      <c r="C102" s="139" t="s">
        <v>333</v>
      </c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1"/>
      <c r="P102" s="2"/>
    </row>
    <row r="103" spans="1:18" x14ac:dyDescent="0.25">
      <c r="A103" s="2"/>
      <c r="C103" s="139" t="s">
        <v>152</v>
      </c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1"/>
      <c r="P103" s="2"/>
    </row>
    <row r="104" spans="1:18" x14ac:dyDescent="0.25">
      <c r="A104" s="2"/>
      <c r="C104" s="139" t="s">
        <v>393</v>
      </c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1"/>
      <c r="P104" s="2"/>
    </row>
    <row r="105" spans="1:18" x14ac:dyDescent="0.25">
      <c r="A105" s="2"/>
      <c r="C105" s="139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1"/>
      <c r="P105" s="2"/>
    </row>
    <row r="106" spans="1:18" x14ac:dyDescent="0.25">
      <c r="A106" s="2"/>
      <c r="C106" s="139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1"/>
      <c r="P106" s="2"/>
    </row>
    <row r="107" spans="1:18" x14ac:dyDescent="0.25">
      <c r="A107" s="2"/>
      <c r="C107" s="139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1"/>
      <c r="P107" s="2"/>
    </row>
    <row r="108" spans="1:18" x14ac:dyDescent="0.25">
      <c r="A108" s="2"/>
      <c r="C108" s="139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1"/>
      <c r="P108" s="2"/>
    </row>
    <row r="109" spans="1:18" x14ac:dyDescent="0.25">
      <c r="A109" s="2"/>
      <c r="C109" s="139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1"/>
      <c r="P109" s="2"/>
    </row>
    <row r="110" spans="1:18" x14ac:dyDescent="0.25">
      <c r="A110" s="2"/>
      <c r="C110" s="144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16</v>
      </c>
      <c r="C115" s="4" t="s">
        <v>207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9" t="s">
        <v>18</v>
      </c>
      <c r="D117" s="111" t="s">
        <v>19</v>
      </c>
      <c r="E117" s="111" t="s">
        <v>20</v>
      </c>
      <c r="F117" s="111" t="s">
        <v>21</v>
      </c>
      <c r="G117" s="111"/>
      <c r="H117" s="111"/>
      <c r="I117" s="111"/>
      <c r="J117" s="111"/>
      <c r="K117" s="113"/>
      <c r="M117" s="6" t="s">
        <v>22</v>
      </c>
      <c r="N117" s="114" t="s">
        <v>20</v>
      </c>
      <c r="O117" s="115"/>
      <c r="P117" s="2"/>
    </row>
    <row r="118" spans="1:16" x14ac:dyDescent="0.25">
      <c r="A118" s="2"/>
      <c r="C118" s="110"/>
      <c r="D118" s="112"/>
      <c r="E118" s="112"/>
      <c r="F118" s="7" t="s">
        <v>23</v>
      </c>
      <c r="G118" s="7" t="s">
        <v>24</v>
      </c>
      <c r="H118" s="7" t="s">
        <v>25</v>
      </c>
      <c r="I118" s="7" t="s">
        <v>26</v>
      </c>
      <c r="J118" s="112" t="s">
        <v>6</v>
      </c>
      <c r="K118" s="116"/>
      <c r="M118" s="8">
        <v>1</v>
      </c>
      <c r="N118" s="117"/>
      <c r="O118" s="118"/>
      <c r="P118" s="2"/>
    </row>
    <row r="119" spans="1:16" x14ac:dyDescent="0.25">
      <c r="A119" s="2"/>
      <c r="C119" s="9" t="s">
        <v>27</v>
      </c>
      <c r="D119" s="10"/>
      <c r="E119" s="10"/>
      <c r="F119" s="11">
        <v>1487</v>
      </c>
      <c r="G119" s="12"/>
      <c r="H119" s="12"/>
      <c r="I119" s="12"/>
      <c r="J119" s="119">
        <f>AVERAGE(F119:I119)</f>
        <v>1487</v>
      </c>
      <c r="K119" s="120"/>
      <c r="M119" s="8">
        <v>2</v>
      </c>
      <c r="N119" s="117">
        <v>9.6</v>
      </c>
      <c r="O119" s="118"/>
      <c r="P119" s="2"/>
    </row>
    <row r="120" spans="1:16" x14ac:dyDescent="0.25">
      <c r="A120" s="2"/>
      <c r="C120" s="9" t="s">
        <v>28</v>
      </c>
      <c r="D120" s="10"/>
      <c r="E120" s="10"/>
      <c r="F120" s="11">
        <v>579</v>
      </c>
      <c r="G120" s="12"/>
      <c r="H120" s="12"/>
      <c r="I120" s="12"/>
      <c r="J120" s="119">
        <f t="shared" ref="J120:J125" si="2">AVERAGE(F120:I120)</f>
        <v>579</v>
      </c>
      <c r="K120" s="120"/>
      <c r="M120" s="8">
        <v>3</v>
      </c>
      <c r="N120" s="117">
        <v>9.1</v>
      </c>
      <c r="O120" s="118"/>
      <c r="P120" s="2"/>
    </row>
    <row r="121" spans="1:16" x14ac:dyDescent="0.25">
      <c r="A121" s="2"/>
      <c r="C121" s="9" t="s">
        <v>29</v>
      </c>
      <c r="D121" s="11">
        <v>63.06</v>
      </c>
      <c r="E121" s="11">
        <v>8.5</v>
      </c>
      <c r="F121" s="11">
        <v>991</v>
      </c>
      <c r="G121" s="11">
        <v>1008</v>
      </c>
      <c r="H121" s="11">
        <v>1059</v>
      </c>
      <c r="I121" s="11">
        <v>1098</v>
      </c>
      <c r="J121" s="119">
        <f t="shared" si="2"/>
        <v>1039</v>
      </c>
      <c r="K121" s="120"/>
      <c r="M121" s="8">
        <v>4</v>
      </c>
      <c r="N121" s="117">
        <v>8.3000000000000007</v>
      </c>
      <c r="O121" s="118"/>
      <c r="P121" s="2"/>
    </row>
    <row r="122" spans="1:16" x14ac:dyDescent="0.25">
      <c r="A122" s="2"/>
      <c r="C122" s="9" t="s">
        <v>31</v>
      </c>
      <c r="D122" s="11">
        <v>60.19</v>
      </c>
      <c r="E122" s="11">
        <v>8.4</v>
      </c>
      <c r="F122" s="11">
        <v>481</v>
      </c>
      <c r="G122" s="11">
        <v>476</v>
      </c>
      <c r="H122" s="11">
        <v>488</v>
      </c>
      <c r="I122" s="11">
        <v>421</v>
      </c>
      <c r="J122" s="119">
        <f t="shared" si="2"/>
        <v>466.5</v>
      </c>
      <c r="K122" s="120"/>
      <c r="M122" s="8">
        <v>5</v>
      </c>
      <c r="N122" s="117">
        <v>9.5</v>
      </c>
      <c r="O122" s="118"/>
      <c r="P122" s="2"/>
    </row>
    <row r="123" spans="1:16" x14ac:dyDescent="0.25">
      <c r="A123" s="2"/>
      <c r="C123" s="9" t="s">
        <v>33</v>
      </c>
      <c r="D123" s="11"/>
      <c r="E123" s="11"/>
      <c r="F123" s="11">
        <v>272</v>
      </c>
      <c r="G123" s="63">
        <v>279</v>
      </c>
      <c r="H123" s="63">
        <v>291</v>
      </c>
      <c r="I123" s="63">
        <v>280</v>
      </c>
      <c r="J123" s="119">
        <f t="shared" si="2"/>
        <v>280.5</v>
      </c>
      <c r="K123" s="120"/>
      <c r="M123" s="13">
        <v>6</v>
      </c>
      <c r="N123" s="121">
        <v>9.1</v>
      </c>
      <c r="O123" s="122"/>
      <c r="P123" s="2"/>
    </row>
    <row r="124" spans="1:16" ht="15.75" thickBot="1" x14ac:dyDescent="0.3">
      <c r="A124" s="2"/>
      <c r="C124" s="9" t="s">
        <v>35</v>
      </c>
      <c r="D124" s="11"/>
      <c r="E124" s="11"/>
      <c r="F124" s="11">
        <v>189</v>
      </c>
      <c r="G124" s="63">
        <v>180</v>
      </c>
      <c r="H124" s="63">
        <v>196</v>
      </c>
      <c r="I124" s="63">
        <v>174</v>
      </c>
      <c r="J124" s="119">
        <f t="shared" si="2"/>
        <v>184.75</v>
      </c>
      <c r="K124" s="120"/>
      <c r="N124" s="68" t="s">
        <v>36</v>
      </c>
      <c r="O124" s="69" t="s">
        <v>37</v>
      </c>
      <c r="P124" s="2"/>
    </row>
    <row r="125" spans="1:16" ht="15.75" thickBot="1" x14ac:dyDescent="0.3">
      <c r="A125" s="2"/>
      <c r="C125" s="14" t="s">
        <v>39</v>
      </c>
      <c r="D125" s="15">
        <v>60.22</v>
      </c>
      <c r="E125" s="15">
        <v>7.7</v>
      </c>
      <c r="F125" s="15">
        <v>194</v>
      </c>
      <c r="G125" s="15">
        <v>191</v>
      </c>
      <c r="H125" s="15">
        <v>187</v>
      </c>
      <c r="I125" s="15">
        <v>183</v>
      </c>
      <c r="J125" s="123">
        <f t="shared" si="2"/>
        <v>188.75</v>
      </c>
      <c r="K125" s="124"/>
      <c r="M125" s="67" t="s">
        <v>40</v>
      </c>
      <c r="N125" s="65">
        <v>2.96</v>
      </c>
      <c r="O125" s="66">
        <v>5.25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18</v>
      </c>
      <c r="D127" s="18" t="s">
        <v>19</v>
      </c>
      <c r="E127" s="18" t="s">
        <v>20</v>
      </c>
      <c r="F127" s="19" t="s">
        <v>41</v>
      </c>
      <c r="G127" s="20"/>
      <c r="H127" s="17" t="s">
        <v>18</v>
      </c>
      <c r="I127" s="111" t="s">
        <v>42</v>
      </c>
      <c r="J127" s="111"/>
      <c r="K127" s="113"/>
      <c r="M127" s="131" t="s">
        <v>43</v>
      </c>
      <c r="N127" s="132"/>
      <c r="O127" s="115"/>
      <c r="P127" s="2"/>
    </row>
    <row r="128" spans="1:16" x14ac:dyDescent="0.25">
      <c r="A128" s="2"/>
      <c r="C128" s="21" t="s">
        <v>44</v>
      </c>
      <c r="D128" s="11">
        <v>19.16</v>
      </c>
      <c r="E128" s="11">
        <v>10.199999999999999</v>
      </c>
      <c r="F128" s="22">
        <v>1498</v>
      </c>
      <c r="G128" s="16"/>
      <c r="H128" s="23" t="s">
        <v>1</v>
      </c>
      <c r="I128" s="135">
        <v>7.29</v>
      </c>
      <c r="J128" s="135"/>
      <c r="K128" s="136"/>
      <c r="M128" s="24" t="s">
        <v>20</v>
      </c>
      <c r="N128" s="25" t="s">
        <v>45</v>
      </c>
      <c r="O128" s="26" t="s">
        <v>46</v>
      </c>
      <c r="P128" s="2"/>
    </row>
    <row r="129" spans="1:16" ht="15.75" thickBot="1" x14ac:dyDescent="0.3">
      <c r="A129" s="2"/>
      <c r="C129" s="21" t="s">
        <v>47</v>
      </c>
      <c r="D129" s="11"/>
      <c r="E129" s="11"/>
      <c r="F129" s="22"/>
      <c r="G129" s="16"/>
      <c r="H129" s="27" t="s">
        <v>2</v>
      </c>
      <c r="I129" s="137">
        <v>6.5</v>
      </c>
      <c r="J129" s="137"/>
      <c r="K129" s="138"/>
      <c r="M129" s="65">
        <v>6.9</v>
      </c>
      <c r="N129" s="28">
        <v>151</v>
      </c>
      <c r="O129" s="66">
        <v>0.04</v>
      </c>
      <c r="P129" s="2"/>
    </row>
    <row r="130" spans="1:16" ht="15" customHeight="1" thickBot="1" x14ac:dyDescent="0.3">
      <c r="A130" s="2"/>
      <c r="C130" s="21" t="s">
        <v>48</v>
      </c>
      <c r="D130" s="11">
        <v>64.88</v>
      </c>
      <c r="E130" s="11"/>
      <c r="F130" s="22">
        <v>166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49</v>
      </c>
      <c r="D131" s="11">
        <v>65.05</v>
      </c>
      <c r="E131" s="11"/>
      <c r="F131" s="22">
        <v>196</v>
      </c>
      <c r="G131" s="16"/>
      <c r="H131" s="109" t="s">
        <v>50</v>
      </c>
      <c r="I131" s="111"/>
      <c r="J131" s="111"/>
      <c r="K131" s="113"/>
      <c r="M131" s="6" t="s">
        <v>51</v>
      </c>
      <c r="N131" s="29" t="s">
        <v>20</v>
      </c>
      <c r="O131" s="30" t="s">
        <v>52</v>
      </c>
      <c r="P131" s="2"/>
    </row>
    <row r="132" spans="1:16" x14ac:dyDescent="0.25">
      <c r="A132" s="2"/>
      <c r="C132" s="21" t="s">
        <v>53</v>
      </c>
      <c r="D132" s="11">
        <v>68.91</v>
      </c>
      <c r="E132" s="11"/>
      <c r="F132" s="22">
        <v>187</v>
      </c>
      <c r="G132" s="16"/>
      <c r="H132" s="31" t="s">
        <v>54</v>
      </c>
      <c r="I132" s="7" t="s">
        <v>55</v>
      </c>
      <c r="J132" s="7" t="s">
        <v>56</v>
      </c>
      <c r="K132" s="32" t="s">
        <v>57</v>
      </c>
      <c r="M132" s="8">
        <v>1</v>
      </c>
      <c r="N132" s="33">
        <v>5.5</v>
      </c>
      <c r="O132" s="34">
        <v>100</v>
      </c>
      <c r="P132" s="2"/>
    </row>
    <row r="133" spans="1:16" x14ac:dyDescent="0.25">
      <c r="A133" s="2"/>
      <c r="C133" s="21" t="s">
        <v>58</v>
      </c>
      <c r="D133" s="11">
        <v>75.760000000000005</v>
      </c>
      <c r="E133" s="11"/>
      <c r="F133" s="22">
        <v>1705</v>
      </c>
      <c r="G133" s="16"/>
      <c r="H133" s="125">
        <v>14</v>
      </c>
      <c r="I133" s="127">
        <v>218</v>
      </c>
      <c r="J133" s="127">
        <v>79</v>
      </c>
      <c r="K133" s="129">
        <f>((I133-J133)/I133)</f>
        <v>0.63761467889908252</v>
      </c>
      <c r="M133" s="13">
        <v>2</v>
      </c>
      <c r="N133" s="35">
        <v>5.3</v>
      </c>
      <c r="O133" s="36">
        <v>100</v>
      </c>
      <c r="P133" s="2"/>
    </row>
    <row r="134" spans="1:16" ht="15.75" thickBot="1" x14ac:dyDescent="0.3">
      <c r="A134" s="2"/>
      <c r="C134" s="21" t="s">
        <v>59</v>
      </c>
      <c r="D134" s="11">
        <v>77.03</v>
      </c>
      <c r="E134" s="11">
        <v>8.6</v>
      </c>
      <c r="F134" s="22">
        <v>466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60</v>
      </c>
      <c r="D135" s="11"/>
      <c r="E135" s="11"/>
      <c r="F135" s="22">
        <v>449</v>
      </c>
      <c r="G135" s="16"/>
      <c r="H135" s="125"/>
      <c r="I135" s="127"/>
      <c r="J135" s="127"/>
      <c r="K135" s="129" t="e">
        <f>((I135-J135)/I135)</f>
        <v>#DIV/0!</v>
      </c>
      <c r="M135" s="131" t="s">
        <v>61</v>
      </c>
      <c r="N135" s="132"/>
      <c r="O135" s="115"/>
      <c r="P135" s="2"/>
    </row>
    <row r="136" spans="1:16" ht="15.75" thickBot="1" x14ac:dyDescent="0.3">
      <c r="A136" s="2"/>
      <c r="C136" s="21" t="s">
        <v>62</v>
      </c>
      <c r="D136" s="11">
        <v>78.89</v>
      </c>
      <c r="E136" s="11">
        <v>7.8</v>
      </c>
      <c r="F136" s="22">
        <v>941</v>
      </c>
      <c r="G136" s="16"/>
      <c r="H136" s="126"/>
      <c r="I136" s="128"/>
      <c r="J136" s="128"/>
      <c r="K136" s="130"/>
      <c r="M136" s="133" t="s">
        <v>63</v>
      </c>
      <c r="N136" s="134"/>
      <c r="O136" s="37">
        <f>(J121-J122)/J121</f>
        <v>0.55101058710298367</v>
      </c>
      <c r="P136" s="2"/>
    </row>
    <row r="137" spans="1:16" ht="15.75" thickBot="1" x14ac:dyDescent="0.3">
      <c r="A137" s="2"/>
      <c r="C137" s="38" t="s">
        <v>64</v>
      </c>
      <c r="D137" s="15"/>
      <c r="E137" s="15"/>
      <c r="F137" s="39">
        <v>924</v>
      </c>
      <c r="G137" s="16"/>
      <c r="M137" s="133" t="s">
        <v>65</v>
      </c>
      <c r="N137" s="134"/>
      <c r="O137" s="37">
        <f>(J122-J123)/J122</f>
        <v>0.3987138263665595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31" t="s">
        <v>66</v>
      </c>
      <c r="I138" s="132"/>
      <c r="J138" s="132"/>
      <c r="K138" s="115"/>
      <c r="M138" s="133" t="s">
        <v>67</v>
      </c>
      <c r="N138" s="134"/>
      <c r="O138" s="37">
        <f>(J123-J124)/J123</f>
        <v>0.3413547237076649</v>
      </c>
      <c r="P138" s="2"/>
    </row>
    <row r="139" spans="1:16" ht="15.75" customHeight="1" x14ac:dyDescent="0.25">
      <c r="A139" s="2"/>
      <c r="B139" s="41"/>
      <c r="C139" s="42" t="s">
        <v>18</v>
      </c>
      <c r="D139" s="43" t="s">
        <v>19</v>
      </c>
      <c r="E139" s="43" t="s">
        <v>14</v>
      </c>
      <c r="F139" s="19" t="s">
        <v>13</v>
      </c>
      <c r="G139" s="44" t="s">
        <v>20</v>
      </c>
      <c r="H139" s="24" t="s">
        <v>18</v>
      </c>
      <c r="I139" s="25" t="s">
        <v>68</v>
      </c>
      <c r="J139" s="25" t="s">
        <v>69</v>
      </c>
      <c r="K139" s="26" t="s">
        <v>70</v>
      </c>
      <c r="M139" s="133" t="s">
        <v>71</v>
      </c>
      <c r="N139" s="134"/>
      <c r="O139" s="37">
        <f>(J124-J125)/J124</f>
        <v>-2.165087956698241E-2</v>
      </c>
      <c r="P139" s="2"/>
    </row>
    <row r="140" spans="1:16" x14ac:dyDescent="0.25">
      <c r="A140" s="2"/>
      <c r="B140" s="41"/>
      <c r="C140" s="45" t="s">
        <v>72</v>
      </c>
      <c r="D140" s="33">
        <v>90.94</v>
      </c>
      <c r="E140" s="33"/>
      <c r="F140" s="34"/>
      <c r="G140" s="46"/>
      <c r="H140" s="47" t="s">
        <v>1</v>
      </c>
      <c r="I140" s="33">
        <v>666</v>
      </c>
      <c r="J140" s="33">
        <v>580</v>
      </c>
      <c r="K140" s="34">
        <f>I140-J140</f>
        <v>86</v>
      </c>
      <c r="M140" s="142" t="s">
        <v>73</v>
      </c>
      <c r="N140" s="143"/>
      <c r="O140" s="70">
        <f>(J122-J125)/J122</f>
        <v>0.59539121114683813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72.849999999999994</v>
      </c>
      <c r="E141" s="33">
        <v>67.959999999999994</v>
      </c>
      <c r="F141" s="34">
        <v>93.29</v>
      </c>
      <c r="G141" s="48">
        <v>6.4</v>
      </c>
      <c r="H141" s="65" t="s">
        <v>2</v>
      </c>
      <c r="I141" s="35">
        <v>219</v>
      </c>
      <c r="J141" s="35">
        <v>198</v>
      </c>
      <c r="K141" s="34">
        <f>I141-J141</f>
        <v>21</v>
      </c>
      <c r="L141" s="49"/>
      <c r="M141" s="147" t="s">
        <v>75</v>
      </c>
      <c r="N141" s="148"/>
      <c r="O141" s="71">
        <f>(J121-J125)/J121</f>
        <v>0.81833493743984598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79.45</v>
      </c>
      <c r="E142" s="33">
        <v>66</v>
      </c>
      <c r="F142" s="34">
        <v>83.08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76.650000000000006</v>
      </c>
      <c r="E143" s="33">
        <v>53.68</v>
      </c>
      <c r="F143" s="34">
        <v>70.040000000000006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57.05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90.88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90"/>
      <c r="C152" s="139" t="s">
        <v>394</v>
      </c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1"/>
      <c r="P152" s="2"/>
    </row>
    <row r="153" spans="1:16" ht="15" customHeight="1" x14ac:dyDescent="0.25">
      <c r="A153" s="2"/>
      <c r="C153" s="139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1"/>
      <c r="P153" s="2"/>
    </row>
    <row r="154" spans="1:16" ht="15" customHeight="1" x14ac:dyDescent="0.25">
      <c r="A154" s="2"/>
      <c r="C154" s="139" t="s">
        <v>98</v>
      </c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1"/>
      <c r="P154" s="2"/>
    </row>
    <row r="155" spans="1:16" ht="15" customHeight="1" x14ac:dyDescent="0.25">
      <c r="A155" s="2"/>
      <c r="C155" s="139" t="s">
        <v>395</v>
      </c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1"/>
      <c r="P155" s="2"/>
    </row>
    <row r="156" spans="1:16" ht="15" customHeight="1" x14ac:dyDescent="0.25">
      <c r="A156" s="2"/>
      <c r="C156" s="139" t="s">
        <v>396</v>
      </c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1"/>
      <c r="P156" s="2"/>
    </row>
    <row r="157" spans="1:16" ht="15" customHeight="1" x14ac:dyDescent="0.25">
      <c r="A157" s="2"/>
      <c r="C157" s="139" t="s">
        <v>397</v>
      </c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1"/>
      <c r="P157" s="2"/>
    </row>
    <row r="158" spans="1:16" ht="15" customHeight="1" x14ac:dyDescent="0.25">
      <c r="A158" s="2"/>
      <c r="C158" s="139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1"/>
      <c r="P158" s="2"/>
    </row>
    <row r="159" spans="1:16" x14ac:dyDescent="0.25">
      <c r="A159" s="2"/>
      <c r="C159" s="139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1"/>
      <c r="P159" s="2"/>
    </row>
    <row r="160" spans="1:16" x14ac:dyDescent="0.25">
      <c r="A160" s="2"/>
      <c r="C160" s="139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1"/>
      <c r="P160" s="2"/>
    </row>
    <row r="161" spans="1:16" x14ac:dyDescent="0.25">
      <c r="A161" s="2"/>
      <c r="C161" s="139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1"/>
      <c r="P161" s="2"/>
    </row>
    <row r="162" spans="1:16" x14ac:dyDescent="0.25">
      <c r="A162" s="2"/>
      <c r="C162" s="139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1"/>
      <c r="P162" s="2"/>
    </row>
    <row r="163" spans="1:16" x14ac:dyDescent="0.25">
      <c r="A163" s="2"/>
      <c r="C163" s="139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1"/>
      <c r="P163" s="2"/>
    </row>
    <row r="164" spans="1:16" x14ac:dyDescent="0.25">
      <c r="A164" s="2"/>
      <c r="C164" s="139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1"/>
      <c r="P164" s="2"/>
    </row>
    <row r="165" spans="1:16" x14ac:dyDescent="0.25">
      <c r="A165" s="2"/>
      <c r="C165" s="144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19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74328-C720-4580-8629-8D60E083DBEC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180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9" t="s">
        <v>18</v>
      </c>
      <c r="D5" s="111" t="s">
        <v>19</v>
      </c>
      <c r="E5" s="111" t="s">
        <v>20</v>
      </c>
      <c r="F5" s="111" t="s">
        <v>21</v>
      </c>
      <c r="G5" s="111"/>
      <c r="H5" s="111"/>
      <c r="I5" s="111"/>
      <c r="J5" s="111"/>
      <c r="K5" s="113"/>
      <c r="M5" s="6" t="s">
        <v>22</v>
      </c>
      <c r="N5" s="114" t="s">
        <v>20</v>
      </c>
      <c r="O5" s="115"/>
      <c r="P5" s="2"/>
    </row>
    <row r="6" spans="1:19" x14ac:dyDescent="0.25">
      <c r="A6" s="2"/>
      <c r="C6" s="110"/>
      <c r="D6" s="112"/>
      <c r="E6" s="112"/>
      <c r="F6" s="7" t="s">
        <v>23</v>
      </c>
      <c r="G6" s="7" t="s">
        <v>24</v>
      </c>
      <c r="H6" s="7" t="s">
        <v>25</v>
      </c>
      <c r="I6" s="7" t="s">
        <v>26</v>
      </c>
      <c r="J6" s="112" t="s">
        <v>6</v>
      </c>
      <c r="K6" s="116"/>
      <c r="M6" s="8">
        <v>1</v>
      </c>
      <c r="N6" s="117"/>
      <c r="O6" s="118"/>
      <c r="P6" s="2"/>
      <c r="R6" s="56" t="s">
        <v>0</v>
      </c>
      <c r="S6" s="56">
        <f>AVERAGE(J9,J66,J121)</f>
        <v>1083.9166666666667</v>
      </c>
    </row>
    <row r="7" spans="1:19" x14ac:dyDescent="0.25">
      <c r="A7" s="2"/>
      <c r="C7" s="9" t="s">
        <v>27</v>
      </c>
      <c r="D7" s="10"/>
      <c r="E7" s="10"/>
      <c r="F7" s="11">
        <v>1821</v>
      </c>
      <c r="G7" s="12"/>
      <c r="H7" s="12"/>
      <c r="I7" s="12"/>
      <c r="J7" s="119">
        <f>AVERAGE(F7:I7)</f>
        <v>1821</v>
      </c>
      <c r="K7" s="120"/>
      <c r="M7" s="8">
        <v>2</v>
      </c>
      <c r="N7" s="117">
        <v>9.3000000000000007</v>
      </c>
      <c r="O7" s="118"/>
      <c r="P7" s="2"/>
      <c r="R7" s="56" t="s">
        <v>1</v>
      </c>
      <c r="S7" s="72">
        <f>AVERAGE(J10,J67,J122)</f>
        <v>533.08333333333337</v>
      </c>
    </row>
    <row r="8" spans="1:19" x14ac:dyDescent="0.25">
      <c r="A8" s="2"/>
      <c r="C8" s="9" t="s">
        <v>28</v>
      </c>
      <c r="D8" s="10"/>
      <c r="E8" s="10"/>
      <c r="F8" s="11">
        <v>569</v>
      </c>
      <c r="G8" s="12"/>
      <c r="H8" s="12"/>
      <c r="I8" s="12"/>
      <c r="J8" s="119">
        <f t="shared" ref="J8:J13" si="0">AVERAGE(F8:I8)</f>
        <v>569</v>
      </c>
      <c r="K8" s="120"/>
      <c r="M8" s="8">
        <v>3</v>
      </c>
      <c r="N8" s="117">
        <v>8.6999999999999993</v>
      </c>
      <c r="O8" s="118"/>
      <c r="P8" s="2"/>
      <c r="R8" s="56" t="s">
        <v>2</v>
      </c>
      <c r="S8" s="73">
        <f>AVERAGE(J13,J70,J125)</f>
        <v>186.75</v>
      </c>
    </row>
    <row r="9" spans="1:19" x14ac:dyDescent="0.25">
      <c r="A9" s="2"/>
      <c r="C9" s="9" t="s">
        <v>29</v>
      </c>
      <c r="D9" s="11">
        <v>65.33</v>
      </c>
      <c r="E9" s="11">
        <v>7.5</v>
      </c>
      <c r="F9" s="11">
        <v>1148</v>
      </c>
      <c r="G9" s="11">
        <v>1259</v>
      </c>
      <c r="H9" s="11">
        <v>1139</v>
      </c>
      <c r="I9" s="11">
        <v>1108</v>
      </c>
      <c r="J9" s="119">
        <f t="shared" si="0"/>
        <v>1163.5</v>
      </c>
      <c r="K9" s="120"/>
      <c r="M9" s="8">
        <v>4</v>
      </c>
      <c r="N9" s="117">
        <v>7.7</v>
      </c>
      <c r="O9" s="118"/>
      <c r="P9" s="2"/>
      <c r="R9" s="74" t="s">
        <v>552</v>
      </c>
      <c r="S9" s="76">
        <f>S6-S7</f>
        <v>550.83333333333337</v>
      </c>
    </row>
    <row r="10" spans="1:19" x14ac:dyDescent="0.25">
      <c r="A10" s="2"/>
      <c r="C10" s="9" t="s">
        <v>31</v>
      </c>
      <c r="D10" s="11">
        <v>61.49</v>
      </c>
      <c r="E10" s="11">
        <v>8.9</v>
      </c>
      <c r="F10" s="11">
        <v>418</v>
      </c>
      <c r="G10" s="11">
        <v>412</v>
      </c>
      <c r="H10" s="11">
        <v>479</v>
      </c>
      <c r="I10" s="11">
        <v>613</v>
      </c>
      <c r="J10" s="119">
        <f t="shared" si="0"/>
        <v>480.5</v>
      </c>
      <c r="K10" s="120"/>
      <c r="M10" s="8">
        <v>5</v>
      </c>
      <c r="N10" s="117">
        <v>9.3000000000000007</v>
      </c>
      <c r="O10" s="118"/>
      <c r="P10" s="2"/>
      <c r="R10" s="74" t="s">
        <v>32</v>
      </c>
      <c r="S10" s="76">
        <f>S7-S8</f>
        <v>346.33333333333337</v>
      </c>
    </row>
    <row r="11" spans="1:19" x14ac:dyDescent="0.25">
      <c r="A11" s="2"/>
      <c r="C11" s="9" t="s">
        <v>33</v>
      </c>
      <c r="D11" s="11"/>
      <c r="E11" s="11"/>
      <c r="F11" s="11">
        <v>274</v>
      </c>
      <c r="G11" s="63">
        <v>282</v>
      </c>
      <c r="H11" s="63">
        <v>317</v>
      </c>
      <c r="I11" s="63">
        <v>336</v>
      </c>
      <c r="J11" s="119">
        <f t="shared" si="0"/>
        <v>302.25</v>
      </c>
      <c r="K11" s="120"/>
      <c r="M11" s="13">
        <v>6</v>
      </c>
      <c r="N11" s="121">
        <v>8.6999999999999993</v>
      </c>
      <c r="O11" s="122"/>
      <c r="P11" s="2"/>
      <c r="R11" s="74" t="s">
        <v>30</v>
      </c>
      <c r="S11" s="75">
        <f>S6-S8</f>
        <v>897.16666666666674</v>
      </c>
    </row>
    <row r="12" spans="1:19" ht="15.75" thickBot="1" x14ac:dyDescent="0.3">
      <c r="A12" s="2"/>
      <c r="C12" s="9" t="s">
        <v>35</v>
      </c>
      <c r="D12" s="11"/>
      <c r="E12" s="11"/>
      <c r="F12" s="11">
        <v>171</v>
      </c>
      <c r="G12" s="63">
        <v>163</v>
      </c>
      <c r="H12" s="63">
        <v>170</v>
      </c>
      <c r="I12" s="63">
        <v>195</v>
      </c>
      <c r="J12" s="119">
        <f t="shared" si="0"/>
        <v>174.75</v>
      </c>
      <c r="K12" s="120"/>
      <c r="N12" s="68" t="s">
        <v>36</v>
      </c>
      <c r="O12" s="69" t="s">
        <v>37</v>
      </c>
      <c r="P12" s="2"/>
      <c r="R12" s="77" t="s">
        <v>553</v>
      </c>
      <c r="S12" s="94">
        <f>S9/S6</f>
        <v>0.50818789882371029</v>
      </c>
    </row>
    <row r="13" spans="1:19" ht="15.75" thickBot="1" x14ac:dyDescent="0.3">
      <c r="A13" s="2"/>
      <c r="C13" s="14" t="s">
        <v>39</v>
      </c>
      <c r="D13" s="15">
        <v>61.78</v>
      </c>
      <c r="E13" s="15">
        <v>8.1999999999999993</v>
      </c>
      <c r="F13" s="15">
        <v>174</v>
      </c>
      <c r="G13" s="15">
        <v>167</v>
      </c>
      <c r="H13" s="15">
        <v>171</v>
      </c>
      <c r="I13" s="15">
        <v>199</v>
      </c>
      <c r="J13" s="123">
        <f t="shared" si="0"/>
        <v>177.75</v>
      </c>
      <c r="K13" s="124"/>
      <c r="M13" s="67" t="s">
        <v>40</v>
      </c>
      <c r="N13" s="65">
        <v>3.35</v>
      </c>
      <c r="O13" s="66">
        <v>5.16</v>
      </c>
      <c r="P13" s="2"/>
      <c r="R13" s="77" t="s">
        <v>38</v>
      </c>
      <c r="S13" s="78">
        <f>S10/S7</f>
        <v>0.64967953728310146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34</v>
      </c>
      <c r="S14" s="94">
        <f>S11/S6</f>
        <v>0.82770815714615209</v>
      </c>
    </row>
    <row r="15" spans="1:19" ht="15" customHeight="1" x14ac:dyDescent="0.25">
      <c r="A15" s="2"/>
      <c r="C15" s="17" t="s">
        <v>18</v>
      </c>
      <c r="D15" s="18" t="s">
        <v>19</v>
      </c>
      <c r="E15" s="18" t="s">
        <v>20</v>
      </c>
      <c r="F15" s="19" t="s">
        <v>41</v>
      </c>
      <c r="G15" s="20"/>
      <c r="H15" s="17" t="s">
        <v>18</v>
      </c>
      <c r="I15" s="111" t="s">
        <v>42</v>
      </c>
      <c r="J15" s="111"/>
      <c r="K15" s="113"/>
      <c r="M15" s="131" t="s">
        <v>43</v>
      </c>
      <c r="N15" s="132"/>
      <c r="O15" s="115"/>
      <c r="P15" s="2"/>
    </row>
    <row r="16" spans="1:19" x14ac:dyDescent="0.25">
      <c r="A16" s="2"/>
      <c r="C16" s="21" t="s">
        <v>44</v>
      </c>
      <c r="D16" s="11">
        <v>14.3</v>
      </c>
      <c r="E16" s="11">
        <v>10.8</v>
      </c>
      <c r="F16" s="22">
        <v>779</v>
      </c>
      <c r="G16" s="16"/>
      <c r="H16" s="23" t="s">
        <v>1</v>
      </c>
      <c r="I16" s="135">
        <v>5.39</v>
      </c>
      <c r="J16" s="135"/>
      <c r="K16" s="136"/>
      <c r="M16" s="24" t="s">
        <v>20</v>
      </c>
      <c r="N16" s="25" t="s">
        <v>45</v>
      </c>
      <c r="O16" s="26" t="s">
        <v>46</v>
      </c>
      <c r="P16" s="2"/>
    </row>
    <row r="17" spans="1:16" ht="15.75" thickBot="1" x14ac:dyDescent="0.3">
      <c r="A17" s="2"/>
      <c r="C17" s="21" t="s">
        <v>47</v>
      </c>
      <c r="D17" s="11"/>
      <c r="E17" s="11"/>
      <c r="F17" s="22"/>
      <c r="G17" s="16"/>
      <c r="H17" s="27" t="s">
        <v>2</v>
      </c>
      <c r="I17" s="137">
        <v>5.15</v>
      </c>
      <c r="J17" s="137"/>
      <c r="K17" s="138"/>
      <c r="M17" s="65">
        <v>7.1</v>
      </c>
      <c r="N17" s="28">
        <v>105</v>
      </c>
      <c r="O17" s="66">
        <v>0.03</v>
      </c>
      <c r="P17" s="2"/>
    </row>
    <row r="18" spans="1:16" ht="15.75" thickBot="1" x14ac:dyDescent="0.3">
      <c r="A18" s="2"/>
      <c r="C18" s="21" t="s">
        <v>48</v>
      </c>
      <c r="D18" s="11">
        <v>65.94</v>
      </c>
      <c r="E18" s="11"/>
      <c r="F18" s="22">
        <v>163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49</v>
      </c>
      <c r="D19" s="11">
        <v>60.64</v>
      </c>
      <c r="E19" s="11"/>
      <c r="F19" s="22">
        <v>162</v>
      </c>
      <c r="G19" s="16"/>
      <c r="H19" s="109" t="s">
        <v>50</v>
      </c>
      <c r="I19" s="111"/>
      <c r="J19" s="111"/>
      <c r="K19" s="113"/>
      <c r="M19" s="6" t="s">
        <v>51</v>
      </c>
      <c r="N19" s="29" t="s">
        <v>20</v>
      </c>
      <c r="O19" s="30" t="s">
        <v>52</v>
      </c>
      <c r="P19" s="2"/>
    </row>
    <row r="20" spans="1:16" x14ac:dyDescent="0.25">
      <c r="A20" s="2"/>
      <c r="C20" s="21" t="s">
        <v>53</v>
      </c>
      <c r="D20" s="11">
        <v>66.42</v>
      </c>
      <c r="E20" s="11"/>
      <c r="F20" s="22">
        <v>167</v>
      </c>
      <c r="G20" s="16"/>
      <c r="H20" s="31" t="s">
        <v>54</v>
      </c>
      <c r="I20" s="7" t="s">
        <v>55</v>
      </c>
      <c r="J20" s="7" t="s">
        <v>56</v>
      </c>
      <c r="K20" s="32" t="s">
        <v>57</v>
      </c>
      <c r="M20" s="8">
        <v>1</v>
      </c>
      <c r="N20" s="33">
        <v>5.6</v>
      </c>
      <c r="O20" s="34">
        <v>100</v>
      </c>
      <c r="P20" s="2"/>
    </row>
    <row r="21" spans="1:16" ht="15.75" thickBot="1" x14ac:dyDescent="0.3">
      <c r="A21" s="2"/>
      <c r="C21" s="21" t="s">
        <v>58</v>
      </c>
      <c r="D21" s="11">
        <v>75.599999999999994</v>
      </c>
      <c r="E21" s="11"/>
      <c r="F21" s="22">
        <v>1915</v>
      </c>
      <c r="G21" s="16"/>
      <c r="H21" s="125"/>
      <c r="I21" s="127"/>
      <c r="J21" s="127"/>
      <c r="K21" s="129" t="e">
        <f>((I21-J21)/I21)</f>
        <v>#DIV/0!</v>
      </c>
      <c r="M21" s="13">
        <v>2</v>
      </c>
      <c r="N21" s="35">
        <v>5.7</v>
      </c>
      <c r="O21" s="36">
        <v>100</v>
      </c>
      <c r="P21" s="2"/>
    </row>
    <row r="22" spans="1:16" ht="15.75" customHeight="1" thickBot="1" x14ac:dyDescent="0.3">
      <c r="A22" s="2"/>
      <c r="C22" s="21" t="s">
        <v>59</v>
      </c>
      <c r="D22" s="11">
        <v>71.64</v>
      </c>
      <c r="E22" s="11">
        <v>8.3000000000000007</v>
      </c>
      <c r="F22" s="22">
        <v>452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60</v>
      </c>
      <c r="D23" s="11"/>
      <c r="E23" s="11"/>
      <c r="F23" s="22">
        <v>418</v>
      </c>
      <c r="G23" s="16"/>
      <c r="H23" s="125"/>
      <c r="I23" s="127"/>
      <c r="J23" s="127"/>
      <c r="K23" s="129" t="e">
        <f>((I23-J23)/I23)</f>
        <v>#DIV/0!</v>
      </c>
      <c r="M23" s="131" t="s">
        <v>61</v>
      </c>
      <c r="N23" s="132"/>
      <c r="O23" s="115"/>
      <c r="P23" s="2"/>
    </row>
    <row r="24" spans="1:16" ht="15.75" thickBot="1" x14ac:dyDescent="0.3">
      <c r="A24" s="2"/>
      <c r="C24" s="21" t="s">
        <v>62</v>
      </c>
      <c r="D24" s="11">
        <v>77.400000000000006</v>
      </c>
      <c r="E24" s="11">
        <v>7.6</v>
      </c>
      <c r="F24" s="22">
        <v>922</v>
      </c>
      <c r="G24" s="16"/>
      <c r="H24" s="126"/>
      <c r="I24" s="128"/>
      <c r="J24" s="128"/>
      <c r="K24" s="130"/>
      <c r="M24" s="133" t="s">
        <v>63</v>
      </c>
      <c r="N24" s="134"/>
      <c r="O24" s="37">
        <f>(J9-J10)/J9</f>
        <v>0.58702191663085523</v>
      </c>
      <c r="P24" s="2"/>
    </row>
    <row r="25" spans="1:16" ht="15.75" thickBot="1" x14ac:dyDescent="0.3">
      <c r="A25" s="2"/>
      <c r="C25" s="38" t="s">
        <v>64</v>
      </c>
      <c r="D25" s="15"/>
      <c r="E25" s="15"/>
      <c r="F25" s="39">
        <v>920</v>
      </c>
      <c r="G25" s="16"/>
      <c r="M25" s="133" t="s">
        <v>65</v>
      </c>
      <c r="N25" s="134"/>
      <c r="O25" s="37">
        <f>(J10-J11)/J10</f>
        <v>0.37096774193548387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31" t="s">
        <v>66</v>
      </c>
      <c r="I26" s="132"/>
      <c r="J26" s="132"/>
      <c r="K26" s="115"/>
      <c r="M26" s="133" t="s">
        <v>67</v>
      </c>
      <c r="N26" s="134"/>
      <c r="O26" s="37">
        <f>(J11-J12)/J11</f>
        <v>0.42183622828784118</v>
      </c>
      <c r="P26" s="2"/>
    </row>
    <row r="27" spans="1:16" ht="15.75" customHeight="1" x14ac:dyDescent="0.25">
      <c r="A27" s="2"/>
      <c r="B27" s="41"/>
      <c r="C27" s="42" t="s">
        <v>18</v>
      </c>
      <c r="D27" s="43" t="s">
        <v>19</v>
      </c>
      <c r="E27" s="43" t="s">
        <v>14</v>
      </c>
      <c r="F27" s="19" t="s">
        <v>13</v>
      </c>
      <c r="G27" s="44" t="s">
        <v>20</v>
      </c>
      <c r="H27" s="24" t="s">
        <v>18</v>
      </c>
      <c r="I27" s="25" t="s">
        <v>68</v>
      </c>
      <c r="J27" s="25" t="s">
        <v>69</v>
      </c>
      <c r="K27" s="26" t="s">
        <v>70</v>
      </c>
      <c r="M27" s="133" t="s">
        <v>71</v>
      </c>
      <c r="N27" s="134"/>
      <c r="O27" s="37">
        <f>(J12-J13)/J12</f>
        <v>-1.7167381974248927E-2</v>
      </c>
      <c r="P27" s="2"/>
    </row>
    <row r="28" spans="1:16" ht="15" customHeight="1" x14ac:dyDescent="0.25">
      <c r="A28" s="2"/>
      <c r="B28" s="41"/>
      <c r="C28" s="45" t="s">
        <v>72</v>
      </c>
      <c r="D28" s="33">
        <v>91.25</v>
      </c>
      <c r="E28" s="33"/>
      <c r="F28" s="34"/>
      <c r="G28" s="46"/>
      <c r="H28" s="47" t="s">
        <v>104</v>
      </c>
      <c r="I28" s="33">
        <v>296</v>
      </c>
      <c r="J28" s="33">
        <v>225</v>
      </c>
      <c r="K28" s="34">
        <f>I28-J28</f>
        <v>71</v>
      </c>
      <c r="M28" s="142" t="s">
        <v>73</v>
      </c>
      <c r="N28" s="143"/>
      <c r="O28" s="70">
        <f>(J10-J13)/J10</f>
        <v>0.63007284079084291</v>
      </c>
      <c r="P28" s="2"/>
    </row>
    <row r="29" spans="1:16" ht="15.75" thickBot="1" x14ac:dyDescent="0.3">
      <c r="A29" s="2"/>
      <c r="B29" s="41"/>
      <c r="C29" s="45" t="s">
        <v>74</v>
      </c>
      <c r="D29" s="33">
        <v>73.099999999999994</v>
      </c>
      <c r="E29" s="33">
        <v>69.09</v>
      </c>
      <c r="F29" s="34">
        <v>94.52</v>
      </c>
      <c r="G29" s="48">
        <v>5.6</v>
      </c>
      <c r="H29" s="65" t="s">
        <v>2</v>
      </c>
      <c r="I29" s="35">
        <v>202</v>
      </c>
      <c r="J29" s="35">
        <v>180</v>
      </c>
      <c r="K29" s="36">
        <f>I29-J29</f>
        <v>22</v>
      </c>
      <c r="L29" s="49"/>
      <c r="M29" s="147" t="s">
        <v>75</v>
      </c>
      <c r="N29" s="148"/>
      <c r="O29" s="71">
        <f>(J9-J13)/J9</f>
        <v>0.84722819080360978</v>
      </c>
      <c r="P29" s="2"/>
    </row>
    <row r="30" spans="1:16" ht="15" customHeight="1" x14ac:dyDescent="0.25">
      <c r="A30" s="2"/>
      <c r="B30" s="41"/>
      <c r="C30" s="45" t="s">
        <v>76</v>
      </c>
      <c r="D30" s="33">
        <v>78.900000000000006</v>
      </c>
      <c r="E30" s="33">
        <v>66.02</v>
      </c>
      <c r="F30" s="34">
        <v>83.67</v>
      </c>
      <c r="P30" s="2"/>
    </row>
    <row r="31" spans="1:16" ht="15" customHeight="1" x14ac:dyDescent="0.25">
      <c r="A31" s="2"/>
      <c r="B31" s="41"/>
      <c r="C31" s="45" t="s">
        <v>77</v>
      </c>
      <c r="D31" s="33">
        <v>77.349999999999994</v>
      </c>
      <c r="E31" s="33">
        <v>55.63</v>
      </c>
      <c r="F31" s="34">
        <v>71.92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55.15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91.5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90"/>
      <c r="C40" s="139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1"/>
      <c r="P40" s="2"/>
    </row>
    <row r="41" spans="1:16" x14ac:dyDescent="0.25">
      <c r="A41" s="2"/>
      <c r="C41" s="139" t="s">
        <v>398</v>
      </c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1"/>
      <c r="P41" s="2"/>
    </row>
    <row r="42" spans="1:16" x14ac:dyDescent="0.25">
      <c r="A42" s="2"/>
      <c r="C42" s="139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1"/>
      <c r="P42" s="2"/>
    </row>
    <row r="43" spans="1:16" x14ac:dyDescent="0.25">
      <c r="A43" s="2"/>
      <c r="C43" s="139" t="s">
        <v>399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1"/>
      <c r="P43" s="2"/>
    </row>
    <row r="44" spans="1:16" x14ac:dyDescent="0.25">
      <c r="A44" s="2"/>
      <c r="C44" s="139" t="s">
        <v>386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1"/>
      <c r="P44" s="2"/>
    </row>
    <row r="45" spans="1:16" x14ac:dyDescent="0.25">
      <c r="A45" s="2"/>
      <c r="C45" s="139" t="s">
        <v>199</v>
      </c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1"/>
      <c r="P45" s="2"/>
    </row>
    <row r="46" spans="1:16" x14ac:dyDescent="0.25">
      <c r="A46" s="2"/>
      <c r="C46" s="139" t="s">
        <v>400</v>
      </c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1"/>
      <c r="P46" s="2"/>
    </row>
    <row r="47" spans="1:16" x14ac:dyDescent="0.25">
      <c r="A47" s="2"/>
      <c r="C47" s="139" t="s">
        <v>401</v>
      </c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1"/>
      <c r="P47" s="2"/>
    </row>
    <row r="48" spans="1:16" x14ac:dyDescent="0.25">
      <c r="A48" s="2"/>
      <c r="C48" s="139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1"/>
      <c r="P48" s="2"/>
    </row>
    <row r="49" spans="1:16" x14ac:dyDescent="0.25">
      <c r="A49" s="2"/>
      <c r="C49" s="139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1"/>
      <c r="P49" s="2"/>
    </row>
    <row r="50" spans="1:16" ht="15" customHeight="1" x14ac:dyDescent="0.25">
      <c r="A50" s="2"/>
      <c r="C50" s="139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1"/>
      <c r="P50" s="2"/>
    </row>
    <row r="51" spans="1:16" x14ac:dyDescent="0.25">
      <c r="A51" s="2"/>
      <c r="C51" s="139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1"/>
      <c r="P51" s="2"/>
    </row>
    <row r="52" spans="1:16" x14ac:dyDescent="0.25">
      <c r="A52" s="2"/>
      <c r="C52" s="139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1"/>
      <c r="P52" s="2"/>
    </row>
    <row r="53" spans="1:16" x14ac:dyDescent="0.25">
      <c r="A53" s="2"/>
      <c r="C53" s="144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219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9" t="s">
        <v>18</v>
      </c>
      <c r="D62" s="111" t="s">
        <v>19</v>
      </c>
      <c r="E62" s="111" t="s">
        <v>20</v>
      </c>
      <c r="F62" s="111" t="s">
        <v>21</v>
      </c>
      <c r="G62" s="111"/>
      <c r="H62" s="111"/>
      <c r="I62" s="111"/>
      <c r="J62" s="111"/>
      <c r="K62" s="113"/>
      <c r="M62" s="6" t="s">
        <v>22</v>
      </c>
      <c r="N62" s="114" t="s">
        <v>20</v>
      </c>
      <c r="O62" s="115"/>
      <c r="P62" s="2"/>
    </row>
    <row r="63" spans="1:16" x14ac:dyDescent="0.25">
      <c r="A63" s="2"/>
      <c r="C63" s="110"/>
      <c r="D63" s="112"/>
      <c r="E63" s="112"/>
      <c r="F63" s="7" t="s">
        <v>23</v>
      </c>
      <c r="G63" s="7" t="s">
        <v>24</v>
      </c>
      <c r="H63" s="7" t="s">
        <v>25</v>
      </c>
      <c r="I63" s="7" t="s">
        <v>26</v>
      </c>
      <c r="J63" s="112" t="s">
        <v>6</v>
      </c>
      <c r="K63" s="116"/>
      <c r="M63" s="8">
        <v>1</v>
      </c>
      <c r="N63" s="117"/>
      <c r="O63" s="118"/>
      <c r="P63" s="2"/>
    </row>
    <row r="64" spans="1:16" ht="15" customHeight="1" x14ac:dyDescent="0.25">
      <c r="A64" s="2"/>
      <c r="C64" s="9" t="s">
        <v>27</v>
      </c>
      <c r="D64" s="10"/>
      <c r="E64" s="10"/>
      <c r="F64" s="11">
        <v>1785</v>
      </c>
      <c r="G64" s="12"/>
      <c r="H64" s="12"/>
      <c r="I64" s="12"/>
      <c r="J64" s="119">
        <f>AVERAGE(F64:I64)</f>
        <v>1785</v>
      </c>
      <c r="K64" s="120"/>
      <c r="M64" s="8">
        <v>2</v>
      </c>
      <c r="N64" s="117">
        <v>9.4</v>
      </c>
      <c r="O64" s="118"/>
      <c r="P64" s="2"/>
    </row>
    <row r="65" spans="1:16" x14ac:dyDescent="0.25">
      <c r="A65" s="2"/>
      <c r="C65" s="9" t="s">
        <v>28</v>
      </c>
      <c r="D65" s="10"/>
      <c r="E65" s="10"/>
      <c r="F65" s="11">
        <v>605</v>
      </c>
      <c r="G65" s="12"/>
      <c r="H65" s="12"/>
      <c r="I65" s="12"/>
      <c r="J65" s="119">
        <f t="shared" ref="J65:J70" si="1">AVERAGE(F65:I65)</f>
        <v>605</v>
      </c>
      <c r="K65" s="120"/>
      <c r="M65" s="8">
        <v>3</v>
      </c>
      <c r="N65" s="117">
        <v>8.1999999999999993</v>
      </c>
      <c r="O65" s="118"/>
      <c r="P65" s="2"/>
    </row>
    <row r="66" spans="1:16" ht="15" customHeight="1" x14ac:dyDescent="0.25">
      <c r="A66" s="2"/>
      <c r="C66" s="9" t="s">
        <v>29</v>
      </c>
      <c r="D66" s="11">
        <v>62.49</v>
      </c>
      <c r="E66" s="11">
        <v>8.1999999999999993</v>
      </c>
      <c r="F66" s="11">
        <v>1040</v>
      </c>
      <c r="G66" s="11">
        <v>1015</v>
      </c>
      <c r="H66" s="11">
        <v>1037</v>
      </c>
      <c r="I66" s="11">
        <v>1045</v>
      </c>
      <c r="J66" s="119">
        <f t="shared" si="1"/>
        <v>1034.25</v>
      </c>
      <c r="K66" s="120"/>
      <c r="M66" s="8">
        <v>4</v>
      </c>
      <c r="N66" s="117">
        <v>7.7</v>
      </c>
      <c r="O66" s="118"/>
      <c r="P66" s="2"/>
    </row>
    <row r="67" spans="1:16" ht="15" customHeight="1" x14ac:dyDescent="0.25">
      <c r="A67" s="2"/>
      <c r="C67" s="9" t="s">
        <v>31</v>
      </c>
      <c r="D67" s="11">
        <v>60.32</v>
      </c>
      <c r="E67" s="11">
        <v>8.3000000000000007</v>
      </c>
      <c r="F67" s="11">
        <v>556</v>
      </c>
      <c r="G67" s="11">
        <v>535</v>
      </c>
      <c r="H67" s="11">
        <v>500</v>
      </c>
      <c r="I67" s="11">
        <v>489</v>
      </c>
      <c r="J67" s="119">
        <f t="shared" si="1"/>
        <v>520</v>
      </c>
      <c r="K67" s="120"/>
      <c r="M67" s="8">
        <v>5</v>
      </c>
      <c r="N67" s="117">
        <v>9.1</v>
      </c>
      <c r="O67" s="118"/>
      <c r="P67" s="2"/>
    </row>
    <row r="68" spans="1:16" ht="15.75" customHeight="1" thickBot="1" x14ac:dyDescent="0.3">
      <c r="A68" s="2"/>
      <c r="C68" s="9" t="s">
        <v>33</v>
      </c>
      <c r="D68" s="11"/>
      <c r="E68" s="11"/>
      <c r="F68" s="11">
        <v>310</v>
      </c>
      <c r="G68" s="63">
        <v>297</v>
      </c>
      <c r="H68" s="63">
        <v>290</v>
      </c>
      <c r="I68" s="63">
        <v>282</v>
      </c>
      <c r="J68" s="119">
        <f t="shared" si="1"/>
        <v>294.75</v>
      </c>
      <c r="K68" s="120"/>
      <c r="M68" s="13">
        <v>6</v>
      </c>
      <c r="N68" s="121">
        <v>9</v>
      </c>
      <c r="O68" s="122"/>
      <c r="P68" s="2"/>
    </row>
    <row r="69" spans="1:16" ht="15.75" thickBot="1" x14ac:dyDescent="0.3">
      <c r="A69" s="2"/>
      <c r="C69" s="9" t="s">
        <v>35</v>
      </c>
      <c r="D69" s="11"/>
      <c r="E69" s="11"/>
      <c r="F69" s="11">
        <v>197</v>
      </c>
      <c r="G69" s="63">
        <v>195</v>
      </c>
      <c r="H69" s="63">
        <v>189</v>
      </c>
      <c r="I69" s="63">
        <v>185</v>
      </c>
      <c r="J69" s="119">
        <f t="shared" si="1"/>
        <v>191.5</v>
      </c>
      <c r="K69" s="120"/>
      <c r="N69" s="68" t="s">
        <v>36</v>
      </c>
      <c r="O69" s="69" t="s">
        <v>37</v>
      </c>
      <c r="P69" s="2"/>
    </row>
    <row r="70" spans="1:16" ht="15.75" thickBot="1" x14ac:dyDescent="0.3">
      <c r="A70" s="2"/>
      <c r="C70" s="14" t="s">
        <v>39</v>
      </c>
      <c r="D70" s="15">
        <v>60.39</v>
      </c>
      <c r="E70" s="15">
        <v>8.1</v>
      </c>
      <c r="F70" s="15">
        <v>194</v>
      </c>
      <c r="G70" s="15">
        <v>191</v>
      </c>
      <c r="H70" s="15">
        <v>186</v>
      </c>
      <c r="I70" s="15">
        <v>183</v>
      </c>
      <c r="J70" s="123">
        <f t="shared" si="1"/>
        <v>188.5</v>
      </c>
      <c r="K70" s="124"/>
      <c r="M70" s="67" t="s">
        <v>40</v>
      </c>
      <c r="N70" s="65">
        <v>3.21</v>
      </c>
      <c r="O70" s="66">
        <v>5.4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18</v>
      </c>
      <c r="D72" s="18" t="s">
        <v>19</v>
      </c>
      <c r="E72" s="18" t="s">
        <v>20</v>
      </c>
      <c r="F72" s="19" t="s">
        <v>41</v>
      </c>
      <c r="G72" s="20"/>
      <c r="H72" s="17" t="s">
        <v>18</v>
      </c>
      <c r="I72" s="111" t="s">
        <v>42</v>
      </c>
      <c r="J72" s="111"/>
      <c r="K72" s="113"/>
      <c r="M72" s="131" t="s">
        <v>43</v>
      </c>
      <c r="N72" s="132"/>
      <c r="O72" s="115"/>
      <c r="P72" s="2"/>
    </row>
    <row r="73" spans="1:16" ht="15" customHeight="1" x14ac:dyDescent="0.25">
      <c r="A73" s="2"/>
      <c r="C73" s="21" t="s">
        <v>44</v>
      </c>
      <c r="D73" s="11">
        <v>20.93</v>
      </c>
      <c r="E73" s="11">
        <v>10.3</v>
      </c>
      <c r="F73" s="22">
        <v>1096</v>
      </c>
      <c r="G73" s="16"/>
      <c r="H73" s="23" t="s">
        <v>1</v>
      </c>
      <c r="I73" s="135">
        <v>5.27</v>
      </c>
      <c r="J73" s="135"/>
      <c r="K73" s="136"/>
      <c r="M73" s="24" t="s">
        <v>20</v>
      </c>
      <c r="N73" s="25" t="s">
        <v>45</v>
      </c>
      <c r="O73" s="26" t="s">
        <v>46</v>
      </c>
      <c r="P73" s="2"/>
    </row>
    <row r="74" spans="1:16" ht="15.75" thickBot="1" x14ac:dyDescent="0.3">
      <c r="A74" s="2"/>
      <c r="C74" s="21" t="s">
        <v>47</v>
      </c>
      <c r="D74" s="11"/>
      <c r="E74" s="11"/>
      <c r="F74" s="22"/>
      <c r="G74" s="16"/>
      <c r="H74" s="27" t="s">
        <v>2</v>
      </c>
      <c r="I74" s="137">
        <v>4.9400000000000004</v>
      </c>
      <c r="J74" s="137"/>
      <c r="K74" s="138"/>
      <c r="M74" s="65">
        <v>7.1</v>
      </c>
      <c r="N74" s="28">
        <v>78</v>
      </c>
      <c r="O74" s="66">
        <v>0.04</v>
      </c>
      <c r="P74" s="2"/>
    </row>
    <row r="75" spans="1:16" ht="15" customHeight="1" thickBot="1" x14ac:dyDescent="0.3">
      <c r="A75" s="2"/>
      <c r="C75" s="21" t="s">
        <v>48</v>
      </c>
      <c r="D75" s="11">
        <v>64.349999999999994</v>
      </c>
      <c r="E75" s="11"/>
      <c r="F75" s="22">
        <v>184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49</v>
      </c>
      <c r="D76" s="11">
        <v>65</v>
      </c>
      <c r="E76" s="11"/>
      <c r="F76" s="22">
        <v>181</v>
      </c>
      <c r="G76" s="16"/>
      <c r="H76" s="109" t="s">
        <v>50</v>
      </c>
      <c r="I76" s="111"/>
      <c r="J76" s="111"/>
      <c r="K76" s="113"/>
      <c r="M76" s="6" t="s">
        <v>51</v>
      </c>
      <c r="N76" s="29" t="s">
        <v>20</v>
      </c>
      <c r="O76" s="30" t="s">
        <v>52</v>
      </c>
      <c r="P76" s="2"/>
    </row>
    <row r="77" spans="1:16" x14ac:dyDescent="0.25">
      <c r="A77" s="2"/>
      <c r="C77" s="21" t="s">
        <v>53</v>
      </c>
      <c r="D77" s="11">
        <v>67</v>
      </c>
      <c r="E77" s="11"/>
      <c r="F77" s="22">
        <v>180</v>
      </c>
      <c r="G77" s="16"/>
      <c r="H77" s="31" t="s">
        <v>54</v>
      </c>
      <c r="I77" s="7" t="s">
        <v>55</v>
      </c>
      <c r="J77" s="7" t="s">
        <v>56</v>
      </c>
      <c r="K77" s="32" t="s">
        <v>57</v>
      </c>
      <c r="M77" s="8">
        <v>1</v>
      </c>
      <c r="N77" s="33">
        <v>5.4</v>
      </c>
      <c r="O77" s="34">
        <v>100</v>
      </c>
      <c r="P77" s="2"/>
    </row>
    <row r="78" spans="1:16" x14ac:dyDescent="0.25">
      <c r="A78" s="2"/>
      <c r="C78" s="21" t="s">
        <v>58</v>
      </c>
      <c r="D78" s="11">
        <v>74.89</v>
      </c>
      <c r="E78" s="11"/>
      <c r="F78" s="22">
        <v>1845</v>
      </c>
      <c r="G78" s="16"/>
      <c r="H78" s="125">
        <v>9</v>
      </c>
      <c r="I78" s="127">
        <v>549</v>
      </c>
      <c r="J78" s="127">
        <v>285</v>
      </c>
      <c r="K78" s="129">
        <f>((I78-J78)/I78)</f>
        <v>0.48087431693989069</v>
      </c>
      <c r="M78" s="13">
        <v>2</v>
      </c>
      <c r="N78" s="35">
        <v>5.5</v>
      </c>
      <c r="O78" s="36">
        <v>100</v>
      </c>
      <c r="P78" s="2"/>
    </row>
    <row r="79" spans="1:16" x14ac:dyDescent="0.25">
      <c r="A79" s="2"/>
      <c r="C79" s="21" t="s">
        <v>59</v>
      </c>
      <c r="D79" s="11">
        <v>73.23</v>
      </c>
      <c r="E79" s="11">
        <v>8.1999999999999993</v>
      </c>
      <c r="F79" s="22">
        <v>445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60</v>
      </c>
      <c r="D80" s="11"/>
      <c r="E80" s="11"/>
      <c r="F80" s="22">
        <v>429</v>
      </c>
      <c r="G80" s="16"/>
      <c r="H80" s="125">
        <v>6</v>
      </c>
      <c r="I80" s="127">
        <v>332</v>
      </c>
      <c r="J80" s="127">
        <v>179</v>
      </c>
      <c r="K80" s="129">
        <f>((I80-J80)/I80)</f>
        <v>0.46084337349397592</v>
      </c>
      <c r="M80" s="131" t="s">
        <v>61</v>
      </c>
      <c r="N80" s="132"/>
      <c r="O80" s="115"/>
      <c r="P80" s="2"/>
    </row>
    <row r="81" spans="1:16" ht="15.75" thickBot="1" x14ac:dyDescent="0.3">
      <c r="A81" s="2"/>
      <c r="C81" s="21" t="s">
        <v>62</v>
      </c>
      <c r="D81" s="11">
        <v>76.959999999999994</v>
      </c>
      <c r="E81" s="11">
        <v>7.2</v>
      </c>
      <c r="F81" s="22">
        <v>940</v>
      </c>
      <c r="G81" s="16"/>
      <c r="H81" s="126"/>
      <c r="I81" s="128"/>
      <c r="J81" s="128"/>
      <c r="K81" s="130"/>
      <c r="M81" s="133" t="s">
        <v>63</v>
      </c>
      <c r="N81" s="134"/>
      <c r="O81" s="37">
        <f>(J66-J67)/J66</f>
        <v>0.49722020788010635</v>
      </c>
      <c r="P81" s="2"/>
    </row>
    <row r="82" spans="1:16" ht="15.75" thickBot="1" x14ac:dyDescent="0.3">
      <c r="A82" s="2"/>
      <c r="C82" s="38" t="s">
        <v>64</v>
      </c>
      <c r="D82" s="15"/>
      <c r="E82" s="15"/>
      <c r="F82" s="39">
        <v>926</v>
      </c>
      <c r="G82" s="16"/>
      <c r="M82" s="133" t="s">
        <v>65</v>
      </c>
      <c r="N82" s="134"/>
      <c r="O82" s="37">
        <f>(J67-J68)/J67</f>
        <v>0.43317307692307694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31" t="s">
        <v>66</v>
      </c>
      <c r="I83" s="132"/>
      <c r="J83" s="132"/>
      <c r="K83" s="115"/>
      <c r="M83" s="133" t="s">
        <v>67</v>
      </c>
      <c r="N83" s="134"/>
      <c r="O83" s="37">
        <f>(J68-J69)/J68</f>
        <v>0.35029686174724345</v>
      </c>
      <c r="P83" s="2"/>
    </row>
    <row r="84" spans="1:16" ht="15.75" customHeight="1" x14ac:dyDescent="0.25">
      <c r="A84" s="2"/>
      <c r="B84" s="41"/>
      <c r="C84" s="42" t="s">
        <v>18</v>
      </c>
      <c r="D84" s="43" t="s">
        <v>19</v>
      </c>
      <c r="E84" s="43" t="s">
        <v>14</v>
      </c>
      <c r="F84" s="19" t="s">
        <v>13</v>
      </c>
      <c r="G84" s="44" t="s">
        <v>20</v>
      </c>
      <c r="H84" s="24" t="s">
        <v>18</v>
      </c>
      <c r="I84" s="25" t="s">
        <v>68</v>
      </c>
      <c r="J84" s="25" t="s">
        <v>69</v>
      </c>
      <c r="K84" s="26" t="s">
        <v>70</v>
      </c>
      <c r="M84" s="133" t="s">
        <v>71</v>
      </c>
      <c r="N84" s="134"/>
      <c r="O84" s="37">
        <f>(J69-J70)/J69</f>
        <v>1.5665796344647518E-2</v>
      </c>
      <c r="P84" s="2"/>
    </row>
    <row r="85" spans="1:16" x14ac:dyDescent="0.25">
      <c r="A85" s="2"/>
      <c r="B85" s="41"/>
      <c r="C85" s="45" t="s">
        <v>72</v>
      </c>
      <c r="D85" s="33">
        <v>91.1</v>
      </c>
      <c r="E85" s="33"/>
      <c r="F85" s="34"/>
      <c r="G85" s="46"/>
      <c r="H85" s="47" t="s">
        <v>104</v>
      </c>
      <c r="I85" s="33">
        <v>309</v>
      </c>
      <c r="J85" s="33">
        <v>231</v>
      </c>
      <c r="K85" s="34">
        <f>I85-J85</f>
        <v>78</v>
      </c>
      <c r="M85" s="142" t="s">
        <v>73</v>
      </c>
      <c r="N85" s="143"/>
      <c r="O85" s="70">
        <f>(J67-J70)/J67</f>
        <v>0.63749999999999996</v>
      </c>
      <c r="P85" s="2"/>
    </row>
    <row r="86" spans="1:16" ht="15.75" thickBot="1" x14ac:dyDescent="0.3">
      <c r="A86" s="2"/>
      <c r="B86" s="41"/>
      <c r="C86" s="45" t="s">
        <v>74</v>
      </c>
      <c r="D86" s="33">
        <v>72.650000000000006</v>
      </c>
      <c r="E86" s="33">
        <v>68.400000000000006</v>
      </c>
      <c r="F86" s="34">
        <v>94.15</v>
      </c>
      <c r="G86" s="48">
        <v>5.8</v>
      </c>
      <c r="H86" s="65" t="s">
        <v>2</v>
      </c>
      <c r="I86" s="35">
        <v>186</v>
      </c>
      <c r="J86" s="35">
        <v>156</v>
      </c>
      <c r="K86" s="34">
        <f>I86-J86</f>
        <v>30</v>
      </c>
      <c r="L86" s="49"/>
      <c r="M86" s="147" t="s">
        <v>75</v>
      </c>
      <c r="N86" s="148"/>
      <c r="O86" s="71">
        <f>(J66-J70)/J66</f>
        <v>0.81774232535653857</v>
      </c>
      <c r="P86" s="2"/>
    </row>
    <row r="87" spans="1:16" ht="15" customHeight="1" x14ac:dyDescent="0.25">
      <c r="A87" s="2"/>
      <c r="B87" s="41"/>
      <c r="C87" s="45" t="s">
        <v>76</v>
      </c>
      <c r="D87" s="33">
        <v>78.3</v>
      </c>
      <c r="E87" s="33">
        <v>65.599999999999994</v>
      </c>
      <c r="F87" s="34">
        <v>83.78</v>
      </c>
      <c r="P87" s="2"/>
    </row>
    <row r="88" spans="1:16" ht="15" customHeight="1" x14ac:dyDescent="0.25">
      <c r="A88" s="2"/>
      <c r="B88" s="41"/>
      <c r="C88" s="45" t="s">
        <v>77</v>
      </c>
      <c r="D88" s="33">
        <v>76.95</v>
      </c>
      <c r="E88" s="33">
        <v>55.25</v>
      </c>
      <c r="F88" s="34">
        <v>71.8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52.6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91.35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90"/>
      <c r="C97" s="139" t="s">
        <v>402</v>
      </c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1"/>
      <c r="P97" s="2"/>
    </row>
    <row r="98" spans="1:18" ht="15" customHeight="1" x14ac:dyDescent="0.25">
      <c r="A98" s="2"/>
      <c r="C98" s="139" t="s">
        <v>403</v>
      </c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1"/>
      <c r="P98" s="2"/>
    </row>
    <row r="99" spans="1:18" ht="15" customHeight="1" x14ac:dyDescent="0.25">
      <c r="A99" s="2"/>
      <c r="C99" s="139" t="s">
        <v>404</v>
      </c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1"/>
      <c r="P99" s="2"/>
    </row>
    <row r="100" spans="1:18" ht="15.75" customHeight="1" x14ac:dyDescent="0.25">
      <c r="A100" s="2"/>
      <c r="C100" s="139" t="s">
        <v>158</v>
      </c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1"/>
      <c r="P100" s="2"/>
      <c r="R100" s="64" t="s">
        <v>16</v>
      </c>
    </row>
    <row r="101" spans="1:18" ht="15" customHeight="1" x14ac:dyDescent="0.25">
      <c r="A101" s="2"/>
      <c r="C101" s="139" t="s">
        <v>109</v>
      </c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1"/>
      <c r="P101" s="2"/>
    </row>
    <row r="102" spans="1:18" ht="15" customHeight="1" x14ac:dyDescent="0.25">
      <c r="A102" s="2"/>
      <c r="C102" s="139" t="s">
        <v>405</v>
      </c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1"/>
      <c r="P102" s="2"/>
    </row>
    <row r="103" spans="1:18" x14ac:dyDescent="0.25">
      <c r="A103" s="2"/>
      <c r="C103" s="139" t="s">
        <v>406</v>
      </c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1"/>
      <c r="P103" s="2"/>
    </row>
    <row r="104" spans="1:18" x14ac:dyDescent="0.25">
      <c r="A104" s="2"/>
      <c r="C104" s="139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1"/>
      <c r="P104" s="2"/>
    </row>
    <row r="105" spans="1:18" x14ac:dyDescent="0.25">
      <c r="A105" s="2"/>
      <c r="C105" s="139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1"/>
      <c r="P105" s="2"/>
    </row>
    <row r="106" spans="1:18" x14ac:dyDescent="0.25">
      <c r="A106" s="2"/>
      <c r="C106" s="139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1"/>
      <c r="P106" s="2"/>
    </row>
    <row r="107" spans="1:18" x14ac:dyDescent="0.25">
      <c r="A107" s="2"/>
      <c r="C107" s="139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1"/>
      <c r="P107" s="2"/>
    </row>
    <row r="108" spans="1:18" x14ac:dyDescent="0.25">
      <c r="A108" s="2"/>
      <c r="C108" s="139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1"/>
      <c r="P108" s="2"/>
    </row>
    <row r="109" spans="1:18" x14ac:dyDescent="0.25">
      <c r="A109" s="2"/>
      <c r="C109" s="139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1"/>
      <c r="P109" s="2"/>
    </row>
    <row r="110" spans="1:18" x14ac:dyDescent="0.25">
      <c r="A110" s="2"/>
      <c r="C110" s="144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16</v>
      </c>
      <c r="C115" s="4" t="s">
        <v>207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9" t="s">
        <v>18</v>
      </c>
      <c r="D117" s="111" t="s">
        <v>19</v>
      </c>
      <c r="E117" s="111" t="s">
        <v>20</v>
      </c>
      <c r="F117" s="111" t="s">
        <v>21</v>
      </c>
      <c r="G117" s="111"/>
      <c r="H117" s="111"/>
      <c r="I117" s="111"/>
      <c r="J117" s="111"/>
      <c r="K117" s="113"/>
      <c r="M117" s="6" t="s">
        <v>22</v>
      </c>
      <c r="N117" s="114" t="s">
        <v>20</v>
      </c>
      <c r="O117" s="115"/>
      <c r="P117" s="2"/>
    </row>
    <row r="118" spans="1:16" x14ac:dyDescent="0.25">
      <c r="A118" s="2"/>
      <c r="C118" s="110"/>
      <c r="D118" s="112"/>
      <c r="E118" s="112"/>
      <c r="F118" s="7" t="s">
        <v>23</v>
      </c>
      <c r="G118" s="7" t="s">
        <v>24</v>
      </c>
      <c r="H118" s="7" t="s">
        <v>25</v>
      </c>
      <c r="I118" s="7" t="s">
        <v>26</v>
      </c>
      <c r="J118" s="112" t="s">
        <v>6</v>
      </c>
      <c r="K118" s="116"/>
      <c r="M118" s="8">
        <v>1</v>
      </c>
      <c r="N118" s="117"/>
      <c r="O118" s="118"/>
      <c r="P118" s="2"/>
    </row>
    <row r="119" spans="1:16" x14ac:dyDescent="0.25">
      <c r="A119" s="2"/>
      <c r="C119" s="9" t="s">
        <v>27</v>
      </c>
      <c r="D119" s="10"/>
      <c r="E119" s="10"/>
      <c r="F119" s="11">
        <v>1772</v>
      </c>
      <c r="G119" s="12"/>
      <c r="H119" s="12"/>
      <c r="I119" s="12"/>
      <c r="J119" s="119">
        <f>AVERAGE(F119:I119)</f>
        <v>1772</v>
      </c>
      <c r="K119" s="120"/>
      <c r="M119" s="8">
        <v>2</v>
      </c>
      <c r="N119" s="117">
        <v>9.3000000000000007</v>
      </c>
      <c r="O119" s="118"/>
      <c r="P119" s="2"/>
    </row>
    <row r="120" spans="1:16" x14ac:dyDescent="0.25">
      <c r="A120" s="2"/>
      <c r="C120" s="9" t="s">
        <v>28</v>
      </c>
      <c r="D120" s="10"/>
      <c r="E120" s="10"/>
      <c r="F120" s="11">
        <v>635</v>
      </c>
      <c r="G120" s="12"/>
      <c r="H120" s="12"/>
      <c r="I120" s="12"/>
      <c r="J120" s="119">
        <f t="shared" ref="J120:J125" si="2">AVERAGE(F120:I120)</f>
        <v>635</v>
      </c>
      <c r="K120" s="120"/>
      <c r="M120" s="8">
        <v>3</v>
      </c>
      <c r="N120" s="117">
        <v>8.3000000000000007</v>
      </c>
      <c r="O120" s="118"/>
      <c r="P120" s="2"/>
    </row>
    <row r="121" spans="1:16" x14ac:dyDescent="0.25">
      <c r="A121" s="2"/>
      <c r="C121" s="9" t="s">
        <v>29</v>
      </c>
      <c r="D121" s="11">
        <v>65.8</v>
      </c>
      <c r="E121" s="11">
        <v>7.4</v>
      </c>
      <c r="F121" s="11">
        <v>1083</v>
      </c>
      <c r="G121" s="11">
        <v>1069</v>
      </c>
      <c r="H121" s="11">
        <v>1056</v>
      </c>
      <c r="I121" s="11">
        <v>1008</v>
      </c>
      <c r="J121" s="119">
        <f t="shared" si="2"/>
        <v>1054</v>
      </c>
      <c r="K121" s="120"/>
      <c r="M121" s="8">
        <v>4</v>
      </c>
      <c r="N121" s="117">
        <v>7.6</v>
      </c>
      <c r="O121" s="118"/>
      <c r="P121" s="2"/>
    </row>
    <row r="122" spans="1:16" x14ac:dyDescent="0.25">
      <c r="A122" s="2"/>
      <c r="C122" s="9" t="s">
        <v>31</v>
      </c>
      <c r="D122" s="11">
        <v>62.97</v>
      </c>
      <c r="E122" s="11">
        <v>8.1</v>
      </c>
      <c r="F122" s="11">
        <v>549</v>
      </c>
      <c r="G122" s="11">
        <v>602</v>
      </c>
      <c r="H122" s="11">
        <v>673</v>
      </c>
      <c r="I122" s="11">
        <v>571</v>
      </c>
      <c r="J122" s="119">
        <f t="shared" si="2"/>
        <v>598.75</v>
      </c>
      <c r="K122" s="120"/>
      <c r="M122" s="8">
        <v>5</v>
      </c>
      <c r="N122" s="117">
        <v>9.1</v>
      </c>
      <c r="O122" s="118"/>
      <c r="P122" s="2"/>
    </row>
    <row r="123" spans="1:16" x14ac:dyDescent="0.25">
      <c r="A123" s="2"/>
      <c r="C123" s="9" t="s">
        <v>33</v>
      </c>
      <c r="D123" s="11"/>
      <c r="E123" s="11"/>
      <c r="F123" s="11">
        <v>361</v>
      </c>
      <c r="G123" s="63">
        <v>348</v>
      </c>
      <c r="H123" s="63">
        <v>377</v>
      </c>
      <c r="I123" s="63">
        <v>345</v>
      </c>
      <c r="J123" s="119">
        <f t="shared" si="2"/>
        <v>357.75</v>
      </c>
      <c r="K123" s="120"/>
      <c r="M123" s="13">
        <v>6</v>
      </c>
      <c r="N123" s="121">
        <v>8.9</v>
      </c>
      <c r="O123" s="122"/>
      <c r="P123" s="2"/>
    </row>
    <row r="124" spans="1:16" ht="15.75" thickBot="1" x14ac:dyDescent="0.3">
      <c r="A124" s="2"/>
      <c r="C124" s="9" t="s">
        <v>35</v>
      </c>
      <c r="D124" s="11"/>
      <c r="E124" s="11"/>
      <c r="F124" s="11">
        <v>164</v>
      </c>
      <c r="G124" s="63">
        <v>150</v>
      </c>
      <c r="H124" s="63">
        <v>233</v>
      </c>
      <c r="I124" s="63">
        <v>218</v>
      </c>
      <c r="J124" s="119">
        <f t="shared" si="2"/>
        <v>191.25</v>
      </c>
      <c r="K124" s="120"/>
      <c r="N124" s="68" t="s">
        <v>36</v>
      </c>
      <c r="O124" s="69" t="s">
        <v>37</v>
      </c>
      <c r="P124" s="2"/>
    </row>
    <row r="125" spans="1:16" ht="15.75" thickBot="1" x14ac:dyDescent="0.3">
      <c r="A125" s="2"/>
      <c r="C125" s="14" t="s">
        <v>39</v>
      </c>
      <c r="D125" s="15">
        <v>61.18</v>
      </c>
      <c r="E125" s="15">
        <v>8</v>
      </c>
      <c r="F125" s="15">
        <v>173</v>
      </c>
      <c r="G125" s="15">
        <v>165</v>
      </c>
      <c r="H125" s="15">
        <v>221</v>
      </c>
      <c r="I125" s="15">
        <v>217</v>
      </c>
      <c r="J125" s="123">
        <f t="shared" si="2"/>
        <v>194</v>
      </c>
      <c r="K125" s="124"/>
      <c r="M125" s="67" t="s">
        <v>40</v>
      </c>
      <c r="N125" s="65">
        <v>3.25</v>
      </c>
      <c r="O125" s="66">
        <v>4.1500000000000004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18</v>
      </c>
      <c r="D127" s="18" t="s">
        <v>19</v>
      </c>
      <c r="E127" s="18" t="s">
        <v>20</v>
      </c>
      <c r="F127" s="19" t="s">
        <v>41</v>
      </c>
      <c r="G127" s="20"/>
      <c r="H127" s="17" t="s">
        <v>18</v>
      </c>
      <c r="I127" s="111" t="s">
        <v>42</v>
      </c>
      <c r="J127" s="111"/>
      <c r="K127" s="113"/>
      <c r="M127" s="131" t="s">
        <v>43</v>
      </c>
      <c r="N127" s="132"/>
      <c r="O127" s="115"/>
      <c r="P127" s="2"/>
    </row>
    <row r="128" spans="1:16" x14ac:dyDescent="0.25">
      <c r="A128" s="2"/>
      <c r="C128" s="21" t="s">
        <v>44</v>
      </c>
      <c r="D128" s="11">
        <v>25.37</v>
      </c>
      <c r="E128" s="11">
        <v>8.9</v>
      </c>
      <c r="F128" s="22">
        <v>1125</v>
      </c>
      <c r="G128" s="16"/>
      <c r="H128" s="23" t="s">
        <v>1</v>
      </c>
      <c r="I128" s="135">
        <v>5.32</v>
      </c>
      <c r="J128" s="135"/>
      <c r="K128" s="136"/>
      <c r="M128" s="24" t="s">
        <v>20</v>
      </c>
      <c r="N128" s="25" t="s">
        <v>45</v>
      </c>
      <c r="O128" s="26" t="s">
        <v>46</v>
      </c>
      <c r="P128" s="2"/>
    </row>
    <row r="129" spans="1:16" ht="15.75" thickBot="1" x14ac:dyDescent="0.3">
      <c r="A129" s="2"/>
      <c r="C129" s="21" t="s">
        <v>47</v>
      </c>
      <c r="D129" s="11"/>
      <c r="E129" s="11"/>
      <c r="F129" s="22"/>
      <c r="G129" s="16"/>
      <c r="H129" s="27" t="s">
        <v>2</v>
      </c>
      <c r="I129" s="137">
        <v>4.22</v>
      </c>
      <c r="J129" s="137"/>
      <c r="K129" s="138"/>
      <c r="M129" s="65">
        <v>6.8</v>
      </c>
      <c r="N129" s="28">
        <v>88</v>
      </c>
      <c r="O129" s="66">
        <v>0.04</v>
      </c>
      <c r="P129" s="2"/>
    </row>
    <row r="130" spans="1:16" ht="15" customHeight="1" thickBot="1" x14ac:dyDescent="0.3">
      <c r="A130" s="2"/>
      <c r="C130" s="21" t="s">
        <v>48</v>
      </c>
      <c r="D130" s="11">
        <v>64.55</v>
      </c>
      <c r="E130" s="11"/>
      <c r="F130" s="22">
        <v>180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49</v>
      </c>
      <c r="D131" s="11">
        <v>64.709999999999994</v>
      </c>
      <c r="E131" s="11"/>
      <c r="F131" s="22">
        <v>177</v>
      </c>
      <c r="G131" s="16"/>
      <c r="H131" s="109" t="s">
        <v>50</v>
      </c>
      <c r="I131" s="111"/>
      <c r="J131" s="111"/>
      <c r="K131" s="113"/>
      <c r="M131" s="6" t="s">
        <v>51</v>
      </c>
      <c r="N131" s="29" t="s">
        <v>20</v>
      </c>
      <c r="O131" s="30" t="s">
        <v>52</v>
      </c>
      <c r="P131" s="2"/>
    </row>
    <row r="132" spans="1:16" x14ac:dyDescent="0.25">
      <c r="A132" s="2"/>
      <c r="C132" s="21" t="s">
        <v>53</v>
      </c>
      <c r="D132" s="11">
        <v>66.52</v>
      </c>
      <c r="E132" s="11"/>
      <c r="F132" s="22">
        <v>175</v>
      </c>
      <c r="G132" s="16"/>
      <c r="H132" s="31" t="s">
        <v>54</v>
      </c>
      <c r="I132" s="7" t="s">
        <v>55</v>
      </c>
      <c r="J132" s="7" t="s">
        <v>56</v>
      </c>
      <c r="K132" s="32" t="s">
        <v>57</v>
      </c>
      <c r="M132" s="8">
        <v>1</v>
      </c>
      <c r="N132" s="33">
        <v>5.8</v>
      </c>
      <c r="O132" s="34">
        <v>100</v>
      </c>
      <c r="P132" s="2"/>
    </row>
    <row r="133" spans="1:16" ht="15.75" thickBot="1" x14ac:dyDescent="0.3">
      <c r="A133" s="2"/>
      <c r="C133" s="21" t="s">
        <v>58</v>
      </c>
      <c r="D133" s="11">
        <v>74.14</v>
      </c>
      <c r="E133" s="11"/>
      <c r="F133" s="22">
        <v>1675</v>
      </c>
      <c r="G133" s="16"/>
      <c r="H133" s="125"/>
      <c r="I133" s="127"/>
      <c r="J133" s="127"/>
      <c r="K133" s="129" t="e">
        <f>((I133-J133)/I133)</f>
        <v>#DIV/0!</v>
      </c>
      <c r="M133" s="13">
        <v>2</v>
      </c>
      <c r="N133" s="35">
        <v>5.6</v>
      </c>
      <c r="O133" s="36">
        <v>100</v>
      </c>
      <c r="P133" s="2"/>
    </row>
    <row r="134" spans="1:16" ht="15.75" thickBot="1" x14ac:dyDescent="0.3">
      <c r="A134" s="2"/>
      <c r="C134" s="21" t="s">
        <v>59</v>
      </c>
      <c r="D134" s="11">
        <v>74.55</v>
      </c>
      <c r="E134" s="11">
        <v>8.1</v>
      </c>
      <c r="F134" s="22">
        <v>435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60</v>
      </c>
      <c r="D135" s="11"/>
      <c r="E135" s="11"/>
      <c r="F135" s="22">
        <v>421</v>
      </c>
      <c r="G135" s="16"/>
      <c r="H135" s="125">
        <v>7</v>
      </c>
      <c r="I135" s="127">
        <v>336</v>
      </c>
      <c r="J135" s="127">
        <v>117</v>
      </c>
      <c r="K135" s="129">
        <f>((I135-J135)/I135)</f>
        <v>0.6517857142857143</v>
      </c>
      <c r="M135" s="131" t="s">
        <v>61</v>
      </c>
      <c r="N135" s="132"/>
      <c r="O135" s="115"/>
      <c r="P135" s="2"/>
    </row>
    <row r="136" spans="1:16" ht="15.75" thickBot="1" x14ac:dyDescent="0.3">
      <c r="A136" s="2"/>
      <c r="C136" s="21" t="s">
        <v>62</v>
      </c>
      <c r="D136" s="11">
        <v>75.91</v>
      </c>
      <c r="E136" s="11">
        <v>7.6</v>
      </c>
      <c r="F136" s="22">
        <v>894</v>
      </c>
      <c r="G136" s="16"/>
      <c r="H136" s="126"/>
      <c r="I136" s="128"/>
      <c r="J136" s="128"/>
      <c r="K136" s="130"/>
      <c r="M136" s="133" t="s">
        <v>63</v>
      </c>
      <c r="N136" s="134"/>
      <c r="O136" s="37">
        <f>(J121-J122)/J121</f>
        <v>0.4319259962049336</v>
      </c>
      <c r="P136" s="2"/>
    </row>
    <row r="137" spans="1:16" ht="15.75" thickBot="1" x14ac:dyDescent="0.3">
      <c r="A137" s="2"/>
      <c r="C137" s="38" t="s">
        <v>64</v>
      </c>
      <c r="D137" s="15"/>
      <c r="E137" s="15"/>
      <c r="F137" s="39">
        <v>878</v>
      </c>
      <c r="G137" s="16"/>
      <c r="M137" s="133" t="s">
        <v>65</v>
      </c>
      <c r="N137" s="134"/>
      <c r="O137" s="37">
        <f>(J122-J123)/J122</f>
        <v>0.40250521920668059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31" t="s">
        <v>66</v>
      </c>
      <c r="I138" s="132"/>
      <c r="J138" s="132"/>
      <c r="K138" s="115"/>
      <c r="M138" s="133" t="s">
        <v>67</v>
      </c>
      <c r="N138" s="134"/>
      <c r="O138" s="37">
        <f>(J123-J124)/J123</f>
        <v>0.46540880503144655</v>
      </c>
      <c r="P138" s="2"/>
    </row>
    <row r="139" spans="1:16" ht="15.75" customHeight="1" x14ac:dyDescent="0.25">
      <c r="A139" s="2"/>
      <c r="B139" s="41"/>
      <c r="C139" s="42" t="s">
        <v>18</v>
      </c>
      <c r="D139" s="43" t="s">
        <v>19</v>
      </c>
      <c r="E139" s="43" t="s">
        <v>14</v>
      </c>
      <c r="F139" s="19" t="s">
        <v>13</v>
      </c>
      <c r="G139" s="44" t="s">
        <v>20</v>
      </c>
      <c r="H139" s="24" t="s">
        <v>18</v>
      </c>
      <c r="I139" s="25" t="s">
        <v>68</v>
      </c>
      <c r="J139" s="25" t="s">
        <v>69</v>
      </c>
      <c r="K139" s="26" t="s">
        <v>70</v>
      </c>
      <c r="M139" s="133" t="s">
        <v>71</v>
      </c>
      <c r="N139" s="134"/>
      <c r="O139" s="37">
        <f>(J124-J125)/J124</f>
        <v>-1.4379084967320261E-2</v>
      </c>
      <c r="P139" s="2"/>
    </row>
    <row r="140" spans="1:16" x14ac:dyDescent="0.25">
      <c r="A140" s="2"/>
      <c r="B140" s="41"/>
      <c r="C140" s="45" t="s">
        <v>72</v>
      </c>
      <c r="D140" s="33">
        <v>91.52</v>
      </c>
      <c r="E140" s="33"/>
      <c r="F140" s="34"/>
      <c r="G140" s="46"/>
      <c r="H140" s="47" t="s">
        <v>1</v>
      </c>
      <c r="I140" s="33">
        <v>558</v>
      </c>
      <c r="J140" s="33">
        <v>500</v>
      </c>
      <c r="K140" s="34">
        <f>I140-J140</f>
        <v>58</v>
      </c>
      <c r="M140" s="142" t="s">
        <v>73</v>
      </c>
      <c r="N140" s="143"/>
      <c r="O140" s="70">
        <f>(J122-J125)/J122</f>
        <v>0.6759916492693111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72.650000000000006</v>
      </c>
      <c r="E141" s="33">
        <v>68.73</v>
      </c>
      <c r="F141" s="34">
        <v>94.35</v>
      </c>
      <c r="G141" s="48">
        <v>5.4</v>
      </c>
      <c r="H141" s="65" t="s">
        <v>2</v>
      </c>
      <c r="I141" s="35">
        <v>186</v>
      </c>
      <c r="J141" s="35">
        <v>154</v>
      </c>
      <c r="K141" s="34">
        <f>I141-J141</f>
        <v>32</v>
      </c>
      <c r="L141" s="49"/>
      <c r="M141" s="147" t="s">
        <v>75</v>
      </c>
      <c r="N141" s="148"/>
      <c r="O141" s="71">
        <f>(J121-J125)/J121</f>
        <v>0.81593927893738138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79.75</v>
      </c>
      <c r="E142" s="33">
        <v>66.180000000000007</v>
      </c>
      <c r="F142" s="34">
        <v>83.62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76.650000000000006</v>
      </c>
      <c r="E143" s="33">
        <v>54.73</v>
      </c>
      <c r="F143" s="34">
        <v>71.41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53.71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93.55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90"/>
      <c r="C152" s="139" t="s">
        <v>407</v>
      </c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1"/>
      <c r="P152" s="2"/>
    </row>
    <row r="153" spans="1:16" ht="15" customHeight="1" x14ac:dyDescent="0.25">
      <c r="A153" s="2"/>
      <c r="C153" s="139" t="s">
        <v>408</v>
      </c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1"/>
      <c r="P153" s="2"/>
    </row>
    <row r="154" spans="1:16" ht="15" customHeight="1" x14ac:dyDescent="0.25">
      <c r="A154" s="2"/>
      <c r="C154" s="139" t="s">
        <v>409</v>
      </c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1"/>
      <c r="P154" s="2"/>
    </row>
    <row r="155" spans="1:16" ht="15" customHeight="1" x14ac:dyDescent="0.25">
      <c r="A155" s="2"/>
      <c r="C155" s="139" t="s">
        <v>410</v>
      </c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1"/>
      <c r="P155" s="2"/>
    </row>
    <row r="156" spans="1:16" ht="15" customHeight="1" x14ac:dyDescent="0.25">
      <c r="A156" s="2"/>
      <c r="C156" s="139" t="s">
        <v>411</v>
      </c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1"/>
      <c r="P156" s="2"/>
    </row>
    <row r="157" spans="1:16" ht="15" customHeight="1" x14ac:dyDescent="0.25">
      <c r="A157" s="2"/>
      <c r="C157" s="139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1"/>
      <c r="P157" s="2"/>
    </row>
    <row r="158" spans="1:16" ht="15" customHeight="1" x14ac:dyDescent="0.25">
      <c r="A158" s="2"/>
      <c r="C158" s="139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1"/>
      <c r="P158" s="2"/>
    </row>
    <row r="159" spans="1:16" x14ac:dyDescent="0.25">
      <c r="A159" s="2"/>
      <c r="C159" s="139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1"/>
      <c r="P159" s="2"/>
    </row>
    <row r="160" spans="1:16" x14ac:dyDescent="0.25">
      <c r="A160" s="2"/>
      <c r="C160" s="139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1"/>
      <c r="P160" s="2"/>
    </row>
    <row r="161" spans="1:16" x14ac:dyDescent="0.25">
      <c r="A161" s="2"/>
      <c r="C161" s="139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1"/>
      <c r="P161" s="2"/>
    </row>
    <row r="162" spans="1:16" x14ac:dyDescent="0.25">
      <c r="A162" s="2"/>
      <c r="C162" s="139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1"/>
      <c r="P162" s="2"/>
    </row>
    <row r="163" spans="1:16" x14ac:dyDescent="0.25">
      <c r="A163" s="2"/>
      <c r="C163" s="139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1"/>
      <c r="P163" s="2"/>
    </row>
    <row r="164" spans="1:16" x14ac:dyDescent="0.25">
      <c r="A164" s="2"/>
      <c r="C164" s="139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1"/>
      <c r="P164" s="2"/>
    </row>
    <row r="165" spans="1:16" x14ac:dyDescent="0.25">
      <c r="A165" s="2"/>
      <c r="C165" s="144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19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B93B3-1CE3-4833-B142-F4B52FA554B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EF48B-83A5-4488-9AD3-079176769341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229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9" t="s">
        <v>18</v>
      </c>
      <c r="D5" s="111" t="s">
        <v>19</v>
      </c>
      <c r="E5" s="111" t="s">
        <v>20</v>
      </c>
      <c r="F5" s="111" t="s">
        <v>21</v>
      </c>
      <c r="G5" s="111"/>
      <c r="H5" s="111"/>
      <c r="I5" s="111"/>
      <c r="J5" s="111"/>
      <c r="K5" s="113"/>
      <c r="M5" s="6" t="s">
        <v>22</v>
      </c>
      <c r="N5" s="114" t="s">
        <v>20</v>
      </c>
      <c r="O5" s="115"/>
      <c r="P5" s="2"/>
    </row>
    <row r="6" spans="1:19" x14ac:dyDescent="0.25">
      <c r="A6" s="2"/>
      <c r="C6" s="110"/>
      <c r="D6" s="112"/>
      <c r="E6" s="112"/>
      <c r="F6" s="7" t="s">
        <v>23</v>
      </c>
      <c r="G6" s="7" t="s">
        <v>24</v>
      </c>
      <c r="H6" s="7" t="s">
        <v>25</v>
      </c>
      <c r="I6" s="7" t="s">
        <v>26</v>
      </c>
      <c r="J6" s="112" t="s">
        <v>6</v>
      </c>
      <c r="K6" s="116"/>
      <c r="M6" s="8">
        <v>1</v>
      </c>
      <c r="N6" s="117"/>
      <c r="O6" s="118"/>
      <c r="P6" s="2"/>
      <c r="R6" s="56" t="s">
        <v>0</v>
      </c>
      <c r="S6" s="56">
        <f>AVERAGE(J9,J66,J121)</f>
        <v>1114.0833333333333</v>
      </c>
    </row>
    <row r="7" spans="1:19" x14ac:dyDescent="0.25">
      <c r="A7" s="2"/>
      <c r="C7" s="9" t="s">
        <v>27</v>
      </c>
      <c r="D7" s="10"/>
      <c r="E7" s="10"/>
      <c r="F7" s="11">
        <v>1489</v>
      </c>
      <c r="G7" s="12"/>
      <c r="H7" s="12"/>
      <c r="I7" s="12"/>
      <c r="J7" s="119">
        <f>AVERAGE(F7:I7)</f>
        <v>1489</v>
      </c>
      <c r="K7" s="120"/>
      <c r="M7" s="8">
        <v>2</v>
      </c>
      <c r="N7" s="117">
        <v>9.1</v>
      </c>
      <c r="O7" s="118"/>
      <c r="P7" s="2"/>
      <c r="R7" s="56" t="s">
        <v>1</v>
      </c>
      <c r="S7" s="72">
        <f>AVERAGE(J10,J67,J122)</f>
        <v>533.58333333333337</v>
      </c>
    </row>
    <row r="8" spans="1:19" x14ac:dyDescent="0.25">
      <c r="A8" s="2"/>
      <c r="C8" s="9" t="s">
        <v>28</v>
      </c>
      <c r="D8" s="10"/>
      <c r="E8" s="10"/>
      <c r="F8" s="11">
        <v>579</v>
      </c>
      <c r="G8" s="12"/>
      <c r="H8" s="12"/>
      <c r="I8" s="12"/>
      <c r="J8" s="119">
        <f t="shared" ref="J8:J13" si="0">AVERAGE(F8:I8)</f>
        <v>579</v>
      </c>
      <c r="K8" s="120"/>
      <c r="M8" s="8">
        <v>3</v>
      </c>
      <c r="N8" s="117">
        <v>7.9</v>
      </c>
      <c r="O8" s="118"/>
      <c r="P8" s="2"/>
      <c r="R8" s="56" t="s">
        <v>2</v>
      </c>
      <c r="S8" s="73">
        <f>AVERAGE(J13,J70,J125)</f>
        <v>224.75</v>
      </c>
    </row>
    <row r="9" spans="1:19" x14ac:dyDescent="0.25">
      <c r="A9" s="2"/>
      <c r="C9" s="9" t="s">
        <v>29</v>
      </c>
      <c r="D9" s="11">
        <v>63.66</v>
      </c>
      <c r="E9" s="11">
        <v>6.6</v>
      </c>
      <c r="F9" s="11">
        <v>988</v>
      </c>
      <c r="G9" s="11">
        <v>1004</v>
      </c>
      <c r="H9" s="11">
        <v>990</v>
      </c>
      <c r="I9" s="11">
        <v>907</v>
      </c>
      <c r="J9" s="119">
        <f t="shared" si="0"/>
        <v>972.25</v>
      </c>
      <c r="K9" s="120"/>
      <c r="M9" s="8">
        <v>4</v>
      </c>
      <c r="N9" s="117">
        <v>7.8</v>
      </c>
      <c r="O9" s="118"/>
      <c r="P9" s="2"/>
      <c r="R9" s="74" t="s">
        <v>552</v>
      </c>
      <c r="S9" s="76">
        <f>S6-S7</f>
        <v>580.49999999999989</v>
      </c>
    </row>
    <row r="10" spans="1:19" x14ac:dyDescent="0.25">
      <c r="A10" s="2"/>
      <c r="C10" s="9" t="s">
        <v>31</v>
      </c>
      <c r="D10" s="11">
        <v>61.91</v>
      </c>
      <c r="E10" s="11">
        <v>7.4</v>
      </c>
      <c r="F10" s="11">
        <v>624</v>
      </c>
      <c r="G10" s="11">
        <v>629</v>
      </c>
      <c r="H10" s="11">
        <v>601</v>
      </c>
      <c r="I10" s="11">
        <v>519</v>
      </c>
      <c r="J10" s="119">
        <f t="shared" si="0"/>
        <v>593.25</v>
      </c>
      <c r="K10" s="120"/>
      <c r="M10" s="8">
        <v>5</v>
      </c>
      <c r="N10" s="117">
        <v>8.6999999999999993</v>
      </c>
      <c r="O10" s="118"/>
      <c r="P10" s="2"/>
      <c r="R10" s="74" t="s">
        <v>32</v>
      </c>
      <c r="S10" s="76">
        <f>S7-S8</f>
        <v>308.83333333333337</v>
      </c>
    </row>
    <row r="11" spans="1:19" x14ac:dyDescent="0.25">
      <c r="A11" s="2"/>
      <c r="C11" s="9" t="s">
        <v>33</v>
      </c>
      <c r="D11" s="11"/>
      <c r="E11" s="11"/>
      <c r="F11" s="11">
        <v>397</v>
      </c>
      <c r="G11" s="63">
        <v>405</v>
      </c>
      <c r="H11" s="63">
        <v>399</v>
      </c>
      <c r="I11" s="63">
        <v>378</v>
      </c>
      <c r="J11" s="119">
        <f t="shared" si="0"/>
        <v>394.75</v>
      </c>
      <c r="K11" s="120"/>
      <c r="M11" s="13">
        <v>6</v>
      </c>
      <c r="N11" s="121">
        <v>7.7</v>
      </c>
      <c r="O11" s="122"/>
      <c r="P11" s="2"/>
      <c r="R11" s="74" t="s">
        <v>30</v>
      </c>
      <c r="S11" s="75">
        <f>S6-S8</f>
        <v>889.33333333333326</v>
      </c>
    </row>
    <row r="12" spans="1:19" ht="15.75" thickBot="1" x14ac:dyDescent="0.3">
      <c r="A12" s="2"/>
      <c r="C12" s="9" t="s">
        <v>35</v>
      </c>
      <c r="D12" s="11"/>
      <c r="E12" s="11"/>
      <c r="F12" s="11">
        <v>212</v>
      </c>
      <c r="G12" s="63">
        <v>236</v>
      </c>
      <c r="H12" s="63">
        <v>229</v>
      </c>
      <c r="I12" s="63">
        <v>190</v>
      </c>
      <c r="J12" s="119">
        <f t="shared" si="0"/>
        <v>216.75</v>
      </c>
      <c r="K12" s="120"/>
      <c r="N12" s="68" t="s">
        <v>36</v>
      </c>
      <c r="O12" s="69" t="s">
        <v>37</v>
      </c>
      <c r="P12" s="2"/>
      <c r="R12" s="77" t="s">
        <v>553</v>
      </c>
      <c r="S12" s="94">
        <f>S9/S6</f>
        <v>0.52105617473259025</v>
      </c>
    </row>
    <row r="13" spans="1:19" ht="15.75" thickBot="1" x14ac:dyDescent="0.3">
      <c r="A13" s="2"/>
      <c r="C13" s="14" t="s">
        <v>39</v>
      </c>
      <c r="D13" s="15">
        <v>61.77</v>
      </c>
      <c r="E13" s="15">
        <v>7.7</v>
      </c>
      <c r="F13" s="15">
        <v>221</v>
      </c>
      <c r="G13" s="15">
        <v>229</v>
      </c>
      <c r="H13" s="15">
        <v>222</v>
      </c>
      <c r="I13" s="15">
        <v>197</v>
      </c>
      <c r="J13" s="123">
        <f t="shared" si="0"/>
        <v>217.25</v>
      </c>
      <c r="K13" s="124"/>
      <c r="M13" s="67" t="s">
        <v>40</v>
      </c>
      <c r="N13" s="65">
        <v>3.14</v>
      </c>
      <c r="O13" s="66">
        <v>5.19</v>
      </c>
      <c r="P13" s="2"/>
      <c r="R13" s="77" t="s">
        <v>38</v>
      </c>
      <c r="S13" s="78">
        <f>S10/S7</f>
        <v>0.57879119162892401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34</v>
      </c>
      <c r="S14" s="94">
        <f>S11/S6</f>
        <v>0.79826464208242953</v>
      </c>
    </row>
    <row r="15" spans="1:19" ht="15" customHeight="1" x14ac:dyDescent="0.25">
      <c r="A15" s="2"/>
      <c r="C15" s="17" t="s">
        <v>18</v>
      </c>
      <c r="D15" s="18" t="s">
        <v>19</v>
      </c>
      <c r="E15" s="18" t="s">
        <v>20</v>
      </c>
      <c r="F15" s="19" t="s">
        <v>41</v>
      </c>
      <c r="G15" s="20"/>
      <c r="H15" s="17" t="s">
        <v>18</v>
      </c>
      <c r="I15" s="111" t="s">
        <v>42</v>
      </c>
      <c r="J15" s="111"/>
      <c r="K15" s="113"/>
      <c r="M15" s="131" t="s">
        <v>43</v>
      </c>
      <c r="N15" s="132"/>
      <c r="O15" s="115"/>
      <c r="P15" s="2"/>
    </row>
    <row r="16" spans="1:19" x14ac:dyDescent="0.25">
      <c r="A16" s="2"/>
      <c r="C16" s="21" t="s">
        <v>44</v>
      </c>
      <c r="D16" s="11">
        <v>19.239999999999998</v>
      </c>
      <c r="E16" s="11">
        <v>9.8000000000000007</v>
      </c>
      <c r="F16" s="22">
        <v>1496</v>
      </c>
      <c r="G16" s="16"/>
      <c r="H16" s="23" t="s">
        <v>1</v>
      </c>
      <c r="I16" s="135">
        <v>7.06</v>
      </c>
      <c r="J16" s="135"/>
      <c r="K16" s="136"/>
      <c r="M16" s="24" t="s">
        <v>20</v>
      </c>
      <c r="N16" s="25" t="s">
        <v>45</v>
      </c>
      <c r="O16" s="26" t="s">
        <v>46</v>
      </c>
      <c r="P16" s="2"/>
    </row>
    <row r="17" spans="1:16" ht="15.75" thickBot="1" x14ac:dyDescent="0.3">
      <c r="A17" s="2"/>
      <c r="C17" s="21" t="s">
        <v>47</v>
      </c>
      <c r="D17" s="11"/>
      <c r="E17" s="11"/>
      <c r="F17" s="22"/>
      <c r="G17" s="16"/>
      <c r="H17" s="27" t="s">
        <v>2</v>
      </c>
      <c r="I17" s="137">
        <v>6.61</v>
      </c>
      <c r="J17" s="137"/>
      <c r="K17" s="138"/>
      <c r="M17" s="65">
        <v>6.9</v>
      </c>
      <c r="N17" s="28">
        <v>122</v>
      </c>
      <c r="O17" s="66">
        <v>0.03</v>
      </c>
      <c r="P17" s="2"/>
    </row>
    <row r="18" spans="1:16" ht="15.75" thickBot="1" x14ac:dyDescent="0.3">
      <c r="A18" s="2"/>
      <c r="C18" s="21" t="s">
        <v>48</v>
      </c>
      <c r="D18" s="11">
        <v>65.06</v>
      </c>
      <c r="E18" s="11"/>
      <c r="F18" s="22">
        <v>207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49</v>
      </c>
      <c r="D19" s="11">
        <v>64.790000000000006</v>
      </c>
      <c r="E19" s="11"/>
      <c r="F19" s="22">
        <v>225</v>
      </c>
      <c r="G19" s="16"/>
      <c r="H19" s="109" t="s">
        <v>50</v>
      </c>
      <c r="I19" s="111"/>
      <c r="J19" s="111"/>
      <c r="K19" s="113"/>
      <c r="M19" s="6" t="s">
        <v>51</v>
      </c>
      <c r="N19" s="29" t="s">
        <v>20</v>
      </c>
      <c r="O19" s="30" t="s">
        <v>52</v>
      </c>
      <c r="P19" s="2"/>
    </row>
    <row r="20" spans="1:16" x14ac:dyDescent="0.25">
      <c r="A20" s="2"/>
      <c r="C20" s="21" t="s">
        <v>53</v>
      </c>
      <c r="D20" s="11">
        <v>68.78</v>
      </c>
      <c r="E20" s="11"/>
      <c r="F20" s="22">
        <v>212</v>
      </c>
      <c r="G20" s="16"/>
      <c r="H20" s="31" t="s">
        <v>54</v>
      </c>
      <c r="I20" s="7" t="s">
        <v>55</v>
      </c>
      <c r="J20" s="7" t="s">
        <v>56</v>
      </c>
      <c r="K20" s="32" t="s">
        <v>57</v>
      </c>
      <c r="M20" s="8">
        <v>1</v>
      </c>
      <c r="N20" s="33">
        <v>5.7</v>
      </c>
      <c r="O20" s="34">
        <v>150</v>
      </c>
      <c r="P20" s="2"/>
    </row>
    <row r="21" spans="1:16" x14ac:dyDescent="0.25">
      <c r="A21" s="2"/>
      <c r="C21" s="21" t="s">
        <v>58</v>
      </c>
      <c r="D21" s="11">
        <v>77.06</v>
      </c>
      <c r="E21" s="11"/>
      <c r="F21" s="22">
        <v>1955</v>
      </c>
      <c r="G21" s="16"/>
      <c r="H21" s="125">
        <v>2</v>
      </c>
      <c r="I21" s="127">
        <v>666</v>
      </c>
      <c r="J21" s="127">
        <v>178</v>
      </c>
      <c r="K21" s="129">
        <f>((I21-J21)/I21)</f>
        <v>0.73273273273273276</v>
      </c>
      <c r="M21" s="13">
        <v>2</v>
      </c>
      <c r="N21" s="35">
        <v>5.6</v>
      </c>
      <c r="O21" s="36">
        <v>150</v>
      </c>
      <c r="P21" s="2"/>
    </row>
    <row r="22" spans="1:16" ht="15.75" customHeight="1" thickBot="1" x14ac:dyDescent="0.3">
      <c r="A22" s="2"/>
      <c r="C22" s="21" t="s">
        <v>59</v>
      </c>
      <c r="D22" s="11">
        <v>75.05</v>
      </c>
      <c r="E22" s="11">
        <v>7.4</v>
      </c>
      <c r="F22" s="22">
        <v>414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60</v>
      </c>
      <c r="D23" s="11"/>
      <c r="E23" s="11"/>
      <c r="F23" s="22">
        <v>402</v>
      </c>
      <c r="G23" s="16"/>
      <c r="H23" s="125"/>
      <c r="I23" s="127"/>
      <c r="J23" s="127"/>
      <c r="K23" s="129" t="e">
        <f>((I23-J23)/I23)</f>
        <v>#DIV/0!</v>
      </c>
      <c r="M23" s="131" t="s">
        <v>61</v>
      </c>
      <c r="N23" s="132"/>
      <c r="O23" s="115"/>
      <c r="P23" s="2"/>
    </row>
    <row r="24" spans="1:16" ht="15.75" thickBot="1" x14ac:dyDescent="0.3">
      <c r="A24" s="2"/>
      <c r="C24" s="21" t="s">
        <v>62</v>
      </c>
      <c r="D24" s="11">
        <v>78.11</v>
      </c>
      <c r="E24" s="11">
        <v>6.9</v>
      </c>
      <c r="F24" s="22">
        <v>808</v>
      </c>
      <c r="G24" s="16"/>
      <c r="H24" s="126"/>
      <c r="I24" s="128"/>
      <c r="J24" s="128"/>
      <c r="K24" s="130"/>
      <c r="M24" s="133" t="s">
        <v>63</v>
      </c>
      <c r="N24" s="134"/>
      <c r="O24" s="37">
        <f>(J9-J10)/J9</f>
        <v>0.38981743378760608</v>
      </c>
      <c r="P24" s="2"/>
    </row>
    <row r="25" spans="1:16" ht="15.75" thickBot="1" x14ac:dyDescent="0.3">
      <c r="A25" s="2"/>
      <c r="C25" s="38" t="s">
        <v>64</v>
      </c>
      <c r="D25" s="15"/>
      <c r="E25" s="15"/>
      <c r="F25" s="39">
        <v>790</v>
      </c>
      <c r="G25" s="16"/>
      <c r="M25" s="133" t="s">
        <v>65</v>
      </c>
      <c r="N25" s="134"/>
      <c r="O25" s="37">
        <f>(J10-J11)/J10</f>
        <v>0.33459755583649387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31" t="s">
        <v>66</v>
      </c>
      <c r="I26" s="132"/>
      <c r="J26" s="132"/>
      <c r="K26" s="115"/>
      <c r="M26" s="133" t="s">
        <v>67</v>
      </c>
      <c r="N26" s="134"/>
      <c r="O26" s="37">
        <f>(J11-J12)/J11</f>
        <v>0.45091830272324257</v>
      </c>
      <c r="P26" s="2"/>
    </row>
    <row r="27" spans="1:16" ht="15.75" customHeight="1" x14ac:dyDescent="0.25">
      <c r="A27" s="2"/>
      <c r="B27" s="41"/>
      <c r="C27" s="42" t="s">
        <v>18</v>
      </c>
      <c r="D27" s="43" t="s">
        <v>19</v>
      </c>
      <c r="E27" s="43" t="s">
        <v>14</v>
      </c>
      <c r="F27" s="19" t="s">
        <v>13</v>
      </c>
      <c r="G27" s="44" t="s">
        <v>20</v>
      </c>
      <c r="H27" s="24" t="s">
        <v>18</v>
      </c>
      <c r="I27" s="25" t="s">
        <v>68</v>
      </c>
      <c r="J27" s="25" t="s">
        <v>69</v>
      </c>
      <c r="K27" s="26" t="s">
        <v>70</v>
      </c>
      <c r="M27" s="133" t="s">
        <v>71</v>
      </c>
      <c r="N27" s="134"/>
      <c r="O27" s="37">
        <f>(J12-J13)/J12</f>
        <v>-2.306805074971165E-3</v>
      </c>
      <c r="P27" s="2"/>
    </row>
    <row r="28" spans="1:16" ht="15" customHeight="1" x14ac:dyDescent="0.25">
      <c r="A28" s="2"/>
      <c r="B28" s="41"/>
      <c r="C28" s="45" t="s">
        <v>72</v>
      </c>
      <c r="D28" s="33">
        <v>91.06</v>
      </c>
      <c r="E28" s="33"/>
      <c r="F28" s="34"/>
      <c r="G28" s="46"/>
      <c r="H28" s="47" t="s">
        <v>104</v>
      </c>
      <c r="I28" s="33">
        <v>888</v>
      </c>
      <c r="J28" s="33">
        <v>802</v>
      </c>
      <c r="K28" s="34">
        <f>I28-J28</f>
        <v>86</v>
      </c>
      <c r="M28" s="142" t="s">
        <v>73</v>
      </c>
      <c r="N28" s="143"/>
      <c r="O28" s="70">
        <f>(J10-J13)/J10</f>
        <v>0.63379688158449221</v>
      </c>
      <c r="P28" s="2"/>
    </row>
    <row r="29" spans="1:16" ht="15.75" thickBot="1" x14ac:dyDescent="0.3">
      <c r="A29" s="2"/>
      <c r="B29" s="41"/>
      <c r="C29" s="45" t="s">
        <v>74</v>
      </c>
      <c r="D29" s="33">
        <v>73.05</v>
      </c>
      <c r="E29" s="33">
        <v>68.489999999999995</v>
      </c>
      <c r="F29" s="34">
        <v>93.77</v>
      </c>
      <c r="G29" s="48">
        <v>6.4</v>
      </c>
      <c r="H29" s="65" t="s">
        <v>2</v>
      </c>
      <c r="I29" s="35">
        <v>249</v>
      </c>
      <c r="J29" s="35">
        <v>229</v>
      </c>
      <c r="K29" s="36">
        <f>I29-J29</f>
        <v>20</v>
      </c>
      <c r="L29" s="49"/>
      <c r="M29" s="147" t="s">
        <v>75</v>
      </c>
      <c r="N29" s="148"/>
      <c r="O29" s="71">
        <f>(J9-J13)/J9</f>
        <v>0.77654924145024429</v>
      </c>
      <c r="P29" s="2"/>
    </row>
    <row r="30" spans="1:16" ht="15" customHeight="1" x14ac:dyDescent="0.25">
      <c r="A30" s="2"/>
      <c r="B30" s="41"/>
      <c r="C30" s="45" t="s">
        <v>76</v>
      </c>
      <c r="D30" s="33">
        <v>79.05</v>
      </c>
      <c r="E30" s="33">
        <v>66.739999999999995</v>
      </c>
      <c r="F30" s="34">
        <v>84.44</v>
      </c>
      <c r="P30" s="2"/>
    </row>
    <row r="31" spans="1:16" ht="15" customHeight="1" x14ac:dyDescent="0.25">
      <c r="A31" s="2"/>
      <c r="B31" s="41"/>
      <c r="C31" s="45" t="s">
        <v>77</v>
      </c>
      <c r="D31" s="33">
        <v>73.349999999999994</v>
      </c>
      <c r="E31" s="33">
        <v>53.61</v>
      </c>
      <c r="F31" s="34">
        <v>73.09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57.09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90.77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90"/>
      <c r="C40" s="139" t="s">
        <v>412</v>
      </c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1"/>
      <c r="P40" s="2"/>
    </row>
    <row r="41" spans="1:16" x14ac:dyDescent="0.25">
      <c r="A41" s="2"/>
      <c r="C41" s="139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1"/>
      <c r="P41" s="2"/>
    </row>
    <row r="42" spans="1:16" x14ac:dyDescent="0.25">
      <c r="A42" s="2"/>
      <c r="C42" s="139" t="s">
        <v>413</v>
      </c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1"/>
      <c r="P42" s="2"/>
    </row>
    <row r="43" spans="1:16" x14ac:dyDescent="0.25">
      <c r="A43" s="2"/>
      <c r="C43" s="139" t="s">
        <v>414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1"/>
      <c r="P43" s="2"/>
    </row>
    <row r="44" spans="1:16" x14ac:dyDescent="0.25">
      <c r="A44" s="2"/>
      <c r="C44" s="139" t="s">
        <v>415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1"/>
      <c r="P44" s="2"/>
    </row>
    <row r="45" spans="1:16" x14ac:dyDescent="0.25">
      <c r="A45" s="2"/>
      <c r="C45" s="139" t="s">
        <v>416</v>
      </c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1"/>
      <c r="P45" s="2"/>
    </row>
    <row r="46" spans="1:16" x14ac:dyDescent="0.25">
      <c r="A46" s="2"/>
      <c r="C46" s="139" t="s">
        <v>417</v>
      </c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1"/>
      <c r="P46" s="2"/>
    </row>
    <row r="47" spans="1:16" x14ac:dyDescent="0.25">
      <c r="A47" s="2"/>
      <c r="C47" s="139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1"/>
      <c r="P47" s="2"/>
    </row>
    <row r="48" spans="1:16" x14ac:dyDescent="0.25">
      <c r="A48" s="2"/>
      <c r="C48" s="139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1"/>
      <c r="P48" s="2"/>
    </row>
    <row r="49" spans="1:16" x14ac:dyDescent="0.25">
      <c r="A49" s="2"/>
      <c r="C49" s="139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1"/>
      <c r="P49" s="2"/>
    </row>
    <row r="50" spans="1:16" ht="15" customHeight="1" x14ac:dyDescent="0.25">
      <c r="A50" s="2"/>
      <c r="C50" s="139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1"/>
      <c r="P50" s="2"/>
    </row>
    <row r="51" spans="1:16" x14ac:dyDescent="0.25">
      <c r="A51" s="2"/>
      <c r="C51" s="139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1"/>
      <c r="P51" s="2"/>
    </row>
    <row r="52" spans="1:16" x14ac:dyDescent="0.25">
      <c r="A52" s="2"/>
      <c r="C52" s="139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1"/>
      <c r="P52" s="2"/>
    </row>
    <row r="53" spans="1:16" x14ac:dyDescent="0.25">
      <c r="A53" s="2"/>
      <c r="C53" s="144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219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9" t="s">
        <v>18</v>
      </c>
      <c r="D62" s="111" t="s">
        <v>19</v>
      </c>
      <c r="E62" s="111" t="s">
        <v>20</v>
      </c>
      <c r="F62" s="111" t="s">
        <v>21</v>
      </c>
      <c r="G62" s="111"/>
      <c r="H62" s="111"/>
      <c r="I62" s="111"/>
      <c r="J62" s="111"/>
      <c r="K62" s="113"/>
      <c r="M62" s="6" t="s">
        <v>22</v>
      </c>
      <c r="N62" s="114" t="s">
        <v>20</v>
      </c>
      <c r="O62" s="115"/>
      <c r="P62" s="2"/>
    </row>
    <row r="63" spans="1:16" x14ac:dyDescent="0.25">
      <c r="A63" s="2"/>
      <c r="C63" s="110"/>
      <c r="D63" s="112"/>
      <c r="E63" s="112"/>
      <c r="F63" s="7" t="s">
        <v>23</v>
      </c>
      <c r="G63" s="7" t="s">
        <v>24</v>
      </c>
      <c r="H63" s="7" t="s">
        <v>25</v>
      </c>
      <c r="I63" s="7" t="s">
        <v>26</v>
      </c>
      <c r="J63" s="112" t="s">
        <v>6</v>
      </c>
      <c r="K63" s="116"/>
      <c r="M63" s="8">
        <v>1</v>
      </c>
      <c r="N63" s="117"/>
      <c r="O63" s="118"/>
      <c r="P63" s="2"/>
    </row>
    <row r="64" spans="1:16" ht="15" customHeight="1" x14ac:dyDescent="0.25">
      <c r="A64" s="2"/>
      <c r="C64" s="9" t="s">
        <v>27</v>
      </c>
      <c r="D64" s="10"/>
      <c r="E64" s="10"/>
      <c r="F64" s="11">
        <v>1583</v>
      </c>
      <c r="G64" s="12"/>
      <c r="H64" s="12"/>
      <c r="I64" s="12"/>
      <c r="J64" s="119">
        <f>AVERAGE(F64:I64)</f>
        <v>1583</v>
      </c>
      <c r="K64" s="120"/>
      <c r="M64" s="8">
        <v>2</v>
      </c>
      <c r="N64" s="117">
        <v>9.1999999999999993</v>
      </c>
      <c r="O64" s="118"/>
      <c r="P64" s="2"/>
    </row>
    <row r="65" spans="1:16" x14ac:dyDescent="0.25">
      <c r="A65" s="2"/>
      <c r="C65" s="9" t="s">
        <v>28</v>
      </c>
      <c r="D65" s="10"/>
      <c r="E65" s="10"/>
      <c r="F65" s="11">
        <v>605</v>
      </c>
      <c r="G65" s="12"/>
      <c r="H65" s="12"/>
      <c r="I65" s="12"/>
      <c r="J65" s="119">
        <f t="shared" ref="J65:J70" si="1">AVERAGE(F65:I65)</f>
        <v>605</v>
      </c>
      <c r="K65" s="120"/>
      <c r="M65" s="8">
        <v>3</v>
      </c>
      <c r="N65" s="117">
        <v>8.9</v>
      </c>
      <c r="O65" s="118"/>
      <c r="P65" s="2"/>
    </row>
    <row r="66" spans="1:16" ht="15" customHeight="1" x14ac:dyDescent="0.25">
      <c r="A66" s="2"/>
      <c r="C66" s="9" t="s">
        <v>29</v>
      </c>
      <c r="D66" s="11">
        <v>62.45</v>
      </c>
      <c r="E66" s="11">
        <v>8.4</v>
      </c>
      <c r="F66" s="11">
        <v>979</v>
      </c>
      <c r="G66" s="11">
        <v>1045</v>
      </c>
      <c r="H66" s="11">
        <v>1190</v>
      </c>
      <c r="I66" s="11">
        <v>1145</v>
      </c>
      <c r="J66" s="119">
        <f t="shared" si="1"/>
        <v>1089.75</v>
      </c>
      <c r="K66" s="120"/>
      <c r="M66" s="8">
        <v>4</v>
      </c>
      <c r="N66" s="117">
        <v>7.7</v>
      </c>
      <c r="O66" s="118"/>
      <c r="P66" s="2"/>
    </row>
    <row r="67" spans="1:16" ht="15" customHeight="1" x14ac:dyDescent="0.25">
      <c r="A67" s="2"/>
      <c r="C67" s="9" t="s">
        <v>31</v>
      </c>
      <c r="D67" s="11">
        <v>58.55</v>
      </c>
      <c r="E67" s="11">
        <v>8.6999999999999993</v>
      </c>
      <c r="F67" s="11">
        <v>545</v>
      </c>
      <c r="G67" s="11">
        <v>556</v>
      </c>
      <c r="H67" s="11">
        <v>511</v>
      </c>
      <c r="I67" s="11">
        <v>530</v>
      </c>
      <c r="J67" s="119">
        <f t="shared" si="1"/>
        <v>535.5</v>
      </c>
      <c r="K67" s="120"/>
      <c r="M67" s="8">
        <v>5</v>
      </c>
      <c r="N67" s="117">
        <v>8.9</v>
      </c>
      <c r="O67" s="118"/>
      <c r="P67" s="2"/>
    </row>
    <row r="68" spans="1:16" ht="15.75" customHeight="1" thickBot="1" x14ac:dyDescent="0.3">
      <c r="A68" s="2"/>
      <c r="C68" s="9" t="s">
        <v>33</v>
      </c>
      <c r="D68" s="11"/>
      <c r="E68" s="11"/>
      <c r="F68" s="11">
        <v>353</v>
      </c>
      <c r="G68" s="63">
        <v>377</v>
      </c>
      <c r="H68" s="63">
        <v>338</v>
      </c>
      <c r="I68" s="63">
        <v>349</v>
      </c>
      <c r="J68" s="119">
        <f t="shared" si="1"/>
        <v>354.25</v>
      </c>
      <c r="K68" s="120"/>
      <c r="M68" s="13">
        <v>6</v>
      </c>
      <c r="N68" s="121">
        <v>7.5</v>
      </c>
      <c r="O68" s="122"/>
      <c r="P68" s="2"/>
    </row>
    <row r="69" spans="1:16" ht="15.75" thickBot="1" x14ac:dyDescent="0.3">
      <c r="A69" s="2"/>
      <c r="C69" s="9" t="s">
        <v>35</v>
      </c>
      <c r="D69" s="11"/>
      <c r="E69" s="11"/>
      <c r="F69" s="11">
        <v>204</v>
      </c>
      <c r="G69" s="63">
        <v>222</v>
      </c>
      <c r="H69" s="63">
        <v>276</v>
      </c>
      <c r="I69" s="63">
        <v>272</v>
      </c>
      <c r="J69" s="119">
        <f t="shared" si="1"/>
        <v>243.5</v>
      </c>
      <c r="K69" s="120"/>
      <c r="N69" s="68" t="s">
        <v>36</v>
      </c>
      <c r="O69" s="69" t="s">
        <v>37</v>
      </c>
      <c r="P69" s="2"/>
    </row>
    <row r="70" spans="1:16" ht="15.75" thickBot="1" x14ac:dyDescent="0.3">
      <c r="A70" s="2"/>
      <c r="C70" s="14" t="s">
        <v>39</v>
      </c>
      <c r="D70" s="15">
        <v>59.81</v>
      </c>
      <c r="E70" s="15">
        <v>7.6</v>
      </c>
      <c r="F70" s="15">
        <v>201</v>
      </c>
      <c r="G70" s="15">
        <v>220</v>
      </c>
      <c r="H70" s="15">
        <v>274</v>
      </c>
      <c r="I70" s="15">
        <v>269</v>
      </c>
      <c r="J70" s="123">
        <f t="shared" si="1"/>
        <v>241</v>
      </c>
      <c r="K70" s="124"/>
      <c r="M70" s="67" t="s">
        <v>40</v>
      </c>
      <c r="N70" s="65">
        <v>3.29</v>
      </c>
      <c r="O70" s="66">
        <v>5.33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18</v>
      </c>
      <c r="D72" s="18" t="s">
        <v>19</v>
      </c>
      <c r="E72" s="18" t="s">
        <v>20</v>
      </c>
      <c r="F72" s="19" t="s">
        <v>41</v>
      </c>
      <c r="G72" s="20"/>
      <c r="H72" s="17" t="s">
        <v>18</v>
      </c>
      <c r="I72" s="111" t="s">
        <v>42</v>
      </c>
      <c r="J72" s="111"/>
      <c r="K72" s="113"/>
      <c r="M72" s="131" t="s">
        <v>43</v>
      </c>
      <c r="N72" s="132"/>
      <c r="O72" s="115"/>
      <c r="P72" s="2"/>
    </row>
    <row r="73" spans="1:16" ht="15" customHeight="1" x14ac:dyDescent="0.25">
      <c r="A73" s="2"/>
      <c r="C73" s="21" t="s">
        <v>44</v>
      </c>
      <c r="D73" s="11">
        <v>17.41</v>
      </c>
      <c r="E73" s="11">
        <v>10.199999999999999</v>
      </c>
      <c r="F73" s="22">
        <v>1331</v>
      </c>
      <c r="G73" s="16"/>
      <c r="H73" s="23" t="s">
        <v>1</v>
      </c>
      <c r="I73" s="135">
        <v>5.72</v>
      </c>
      <c r="J73" s="135"/>
      <c r="K73" s="136"/>
      <c r="M73" s="24" t="s">
        <v>20</v>
      </c>
      <c r="N73" s="25" t="s">
        <v>45</v>
      </c>
      <c r="O73" s="26" t="s">
        <v>46</v>
      </c>
      <c r="P73" s="2"/>
    </row>
    <row r="74" spans="1:16" ht="15.75" thickBot="1" x14ac:dyDescent="0.3">
      <c r="A74" s="2"/>
      <c r="C74" s="21" t="s">
        <v>47</v>
      </c>
      <c r="D74" s="11"/>
      <c r="E74" s="11"/>
      <c r="F74" s="22"/>
      <c r="G74" s="16"/>
      <c r="H74" s="27" t="s">
        <v>2</v>
      </c>
      <c r="I74" s="137">
        <v>5.49</v>
      </c>
      <c r="J74" s="137"/>
      <c r="K74" s="138"/>
      <c r="M74" s="65">
        <v>6.7</v>
      </c>
      <c r="N74" s="28">
        <v>55</v>
      </c>
      <c r="O74" s="66">
        <v>0.05</v>
      </c>
      <c r="P74" s="2"/>
    </row>
    <row r="75" spans="1:16" ht="15" customHeight="1" thickBot="1" x14ac:dyDescent="0.3">
      <c r="A75" s="2"/>
      <c r="C75" s="21" t="s">
        <v>48</v>
      </c>
      <c r="D75" s="11">
        <v>62.58</v>
      </c>
      <c r="E75" s="11"/>
      <c r="F75" s="22">
        <v>208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49</v>
      </c>
      <c r="D76" s="11">
        <v>62.86</v>
      </c>
      <c r="E76" s="11"/>
      <c r="F76" s="22">
        <v>205</v>
      </c>
      <c r="G76" s="16"/>
      <c r="H76" s="109" t="s">
        <v>50</v>
      </c>
      <c r="I76" s="111"/>
      <c r="J76" s="111"/>
      <c r="K76" s="113"/>
      <c r="M76" s="6" t="s">
        <v>51</v>
      </c>
      <c r="N76" s="29" t="s">
        <v>20</v>
      </c>
      <c r="O76" s="30" t="s">
        <v>52</v>
      </c>
      <c r="P76" s="2"/>
    </row>
    <row r="77" spans="1:16" x14ac:dyDescent="0.25">
      <c r="A77" s="2"/>
      <c r="C77" s="21" t="s">
        <v>53</v>
      </c>
      <c r="D77" s="11">
        <v>66.569999999999993</v>
      </c>
      <c r="E77" s="11"/>
      <c r="F77" s="22">
        <v>203</v>
      </c>
      <c r="G77" s="16"/>
      <c r="H77" s="31" t="s">
        <v>54</v>
      </c>
      <c r="I77" s="7" t="s">
        <v>55</v>
      </c>
      <c r="J77" s="7" t="s">
        <v>56</v>
      </c>
      <c r="K77" s="32" t="s">
        <v>57</v>
      </c>
      <c r="M77" s="8">
        <v>1</v>
      </c>
      <c r="N77" s="33">
        <v>5.8</v>
      </c>
      <c r="O77" s="34">
        <v>100</v>
      </c>
      <c r="P77" s="2"/>
    </row>
    <row r="78" spans="1:16" ht="15.75" thickBot="1" x14ac:dyDescent="0.3">
      <c r="A78" s="2"/>
      <c r="C78" s="21" t="s">
        <v>58</v>
      </c>
      <c r="D78" s="11">
        <v>75.7</v>
      </c>
      <c r="E78" s="11"/>
      <c r="F78" s="22">
        <v>1887</v>
      </c>
      <c r="G78" s="16"/>
      <c r="H78" s="125"/>
      <c r="I78" s="127"/>
      <c r="J78" s="127"/>
      <c r="K78" s="129" t="e">
        <f>((I78-J78)/I78)</f>
        <v>#DIV/0!</v>
      </c>
      <c r="M78" s="13">
        <v>2</v>
      </c>
      <c r="N78" s="35">
        <v>5.9</v>
      </c>
      <c r="O78" s="36">
        <v>100</v>
      </c>
      <c r="P78" s="2"/>
    </row>
    <row r="79" spans="1:16" ht="15.75" thickBot="1" x14ac:dyDescent="0.3">
      <c r="A79" s="2"/>
      <c r="C79" s="21" t="s">
        <v>59</v>
      </c>
      <c r="D79" s="11">
        <v>75.489999999999995</v>
      </c>
      <c r="E79" s="11">
        <v>7.2</v>
      </c>
      <c r="F79" s="22">
        <v>423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60</v>
      </c>
      <c r="D80" s="11"/>
      <c r="E80" s="11"/>
      <c r="F80" s="22">
        <v>401</v>
      </c>
      <c r="G80" s="16"/>
      <c r="H80" s="125">
        <v>8</v>
      </c>
      <c r="I80" s="127">
        <v>398</v>
      </c>
      <c r="J80" s="127">
        <v>203</v>
      </c>
      <c r="K80" s="129">
        <f>((I80-J80)/I80)</f>
        <v>0.4899497487437186</v>
      </c>
      <c r="M80" s="131" t="s">
        <v>61</v>
      </c>
      <c r="N80" s="132"/>
      <c r="O80" s="115"/>
      <c r="P80" s="2"/>
    </row>
    <row r="81" spans="1:16" ht="15.75" thickBot="1" x14ac:dyDescent="0.3">
      <c r="A81" s="2"/>
      <c r="C81" s="21" t="s">
        <v>62</v>
      </c>
      <c r="D81" s="11">
        <v>77.67</v>
      </c>
      <c r="E81" s="11">
        <v>6.8</v>
      </c>
      <c r="F81" s="22">
        <v>821</v>
      </c>
      <c r="G81" s="16"/>
      <c r="H81" s="126"/>
      <c r="I81" s="128"/>
      <c r="J81" s="128"/>
      <c r="K81" s="130"/>
      <c r="M81" s="133" t="s">
        <v>63</v>
      </c>
      <c r="N81" s="134"/>
      <c r="O81" s="37">
        <f>(J66-J67)/J66</f>
        <v>0.50860289057123198</v>
      </c>
      <c r="P81" s="2"/>
    </row>
    <row r="82" spans="1:16" ht="15.75" thickBot="1" x14ac:dyDescent="0.3">
      <c r="A82" s="2"/>
      <c r="C82" s="38" t="s">
        <v>64</v>
      </c>
      <c r="D82" s="15"/>
      <c r="E82" s="15"/>
      <c r="F82" s="39">
        <v>802</v>
      </c>
      <c r="G82" s="16"/>
      <c r="M82" s="133" t="s">
        <v>65</v>
      </c>
      <c r="N82" s="134"/>
      <c r="O82" s="37">
        <f>(J67-J68)/J67</f>
        <v>0.33846872082166202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31" t="s">
        <v>66</v>
      </c>
      <c r="I83" s="132"/>
      <c r="J83" s="132"/>
      <c r="K83" s="115"/>
      <c r="M83" s="133" t="s">
        <v>67</v>
      </c>
      <c r="N83" s="134"/>
      <c r="O83" s="37">
        <f>(J68-J69)/J68</f>
        <v>0.31263232180663375</v>
      </c>
      <c r="P83" s="2"/>
    </row>
    <row r="84" spans="1:16" ht="15.75" customHeight="1" x14ac:dyDescent="0.25">
      <c r="A84" s="2"/>
      <c r="B84" s="41"/>
      <c r="C84" s="42" t="s">
        <v>18</v>
      </c>
      <c r="D84" s="43" t="s">
        <v>19</v>
      </c>
      <c r="E84" s="43" t="s">
        <v>14</v>
      </c>
      <c r="F84" s="19" t="s">
        <v>13</v>
      </c>
      <c r="G84" s="44" t="s">
        <v>20</v>
      </c>
      <c r="H84" s="24" t="s">
        <v>18</v>
      </c>
      <c r="I84" s="25" t="s">
        <v>68</v>
      </c>
      <c r="J84" s="25" t="s">
        <v>69</v>
      </c>
      <c r="K84" s="26" t="s">
        <v>70</v>
      </c>
      <c r="M84" s="133" t="s">
        <v>71</v>
      </c>
      <c r="N84" s="134"/>
      <c r="O84" s="37">
        <f>(J69-J70)/J69</f>
        <v>1.0266940451745379E-2</v>
      </c>
      <c r="P84" s="2"/>
    </row>
    <row r="85" spans="1:16" x14ac:dyDescent="0.25">
      <c r="A85" s="2"/>
      <c r="B85" s="41"/>
      <c r="C85" s="45" t="s">
        <v>72</v>
      </c>
      <c r="D85" s="33">
        <v>91.4</v>
      </c>
      <c r="E85" s="33"/>
      <c r="F85" s="34"/>
      <c r="G85" s="46"/>
      <c r="H85" s="47" t="s">
        <v>104</v>
      </c>
      <c r="I85" s="33">
        <v>315</v>
      </c>
      <c r="J85" s="33">
        <v>254</v>
      </c>
      <c r="K85" s="34">
        <f>I85-J85</f>
        <v>61</v>
      </c>
      <c r="M85" s="142" t="s">
        <v>73</v>
      </c>
      <c r="N85" s="143"/>
      <c r="O85" s="70">
        <f>(J67-J70)/J67</f>
        <v>0.54995331465919706</v>
      </c>
      <c r="P85" s="2"/>
    </row>
    <row r="86" spans="1:16" ht="15.75" thickBot="1" x14ac:dyDescent="0.3">
      <c r="A86" s="2"/>
      <c r="B86" s="41"/>
      <c r="C86" s="45" t="s">
        <v>74</v>
      </c>
      <c r="D86" s="33">
        <v>72.599999999999994</v>
      </c>
      <c r="E86" s="33">
        <v>68.16</v>
      </c>
      <c r="F86" s="34">
        <v>93.89</v>
      </c>
      <c r="G86" s="48">
        <v>6.1</v>
      </c>
      <c r="H86" s="65" t="s">
        <v>2</v>
      </c>
      <c r="I86" s="35">
        <v>191</v>
      </c>
      <c r="J86" s="35">
        <v>162</v>
      </c>
      <c r="K86" s="34">
        <f>I86-J86</f>
        <v>29</v>
      </c>
      <c r="L86" s="49"/>
      <c r="M86" s="147" t="s">
        <v>75</v>
      </c>
      <c r="N86" s="148"/>
      <c r="O86" s="71">
        <f>(J66-J70)/J66</f>
        <v>0.77884835971553112</v>
      </c>
      <c r="P86" s="2"/>
    </row>
    <row r="87" spans="1:16" ht="15" customHeight="1" x14ac:dyDescent="0.25">
      <c r="A87" s="2"/>
      <c r="B87" s="41"/>
      <c r="C87" s="45" t="s">
        <v>76</v>
      </c>
      <c r="D87" s="33">
        <v>79.75</v>
      </c>
      <c r="E87" s="33">
        <v>67.150000000000006</v>
      </c>
      <c r="F87" s="34">
        <v>84.2</v>
      </c>
      <c r="P87" s="2"/>
    </row>
    <row r="88" spans="1:16" ht="15" customHeight="1" x14ac:dyDescent="0.25">
      <c r="A88" s="2"/>
      <c r="B88" s="41"/>
      <c r="C88" s="45" t="s">
        <v>77</v>
      </c>
      <c r="D88" s="33">
        <v>76.400000000000006</v>
      </c>
      <c r="E88" s="33">
        <v>55.65</v>
      </c>
      <c r="F88" s="34">
        <v>72.84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52.75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91.45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90"/>
      <c r="C97" s="139" t="s">
        <v>418</v>
      </c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1"/>
      <c r="P97" s="2"/>
    </row>
    <row r="98" spans="1:18" ht="15" customHeight="1" x14ac:dyDescent="0.25">
      <c r="A98" s="2"/>
      <c r="C98" s="139" t="s">
        <v>179</v>
      </c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1"/>
      <c r="P98" s="2"/>
    </row>
    <row r="99" spans="1:18" ht="15" customHeight="1" x14ac:dyDescent="0.25">
      <c r="A99" s="2"/>
      <c r="C99" s="139" t="s">
        <v>255</v>
      </c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1"/>
      <c r="P99" s="2"/>
    </row>
    <row r="100" spans="1:18" ht="15.75" customHeight="1" x14ac:dyDescent="0.25">
      <c r="A100" s="2"/>
      <c r="C100" s="139" t="s">
        <v>419</v>
      </c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1"/>
      <c r="P100" s="2"/>
      <c r="R100" s="64" t="s">
        <v>16</v>
      </c>
    </row>
    <row r="101" spans="1:18" ht="15" customHeight="1" x14ac:dyDescent="0.25">
      <c r="A101" s="2"/>
      <c r="C101" s="139" t="s">
        <v>420</v>
      </c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1"/>
      <c r="P101" s="2"/>
    </row>
    <row r="102" spans="1:18" ht="15" customHeight="1" x14ac:dyDescent="0.25">
      <c r="A102" s="2"/>
      <c r="C102" s="139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1"/>
      <c r="P102" s="2"/>
    </row>
    <row r="103" spans="1:18" x14ac:dyDescent="0.25">
      <c r="A103" s="2"/>
      <c r="C103" s="139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1"/>
      <c r="P103" s="2"/>
    </row>
    <row r="104" spans="1:18" x14ac:dyDescent="0.25">
      <c r="A104" s="2"/>
      <c r="C104" s="139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1"/>
      <c r="P104" s="2"/>
    </row>
    <row r="105" spans="1:18" x14ac:dyDescent="0.25">
      <c r="A105" s="2"/>
      <c r="C105" s="139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1"/>
      <c r="P105" s="2"/>
    </row>
    <row r="106" spans="1:18" x14ac:dyDescent="0.25">
      <c r="A106" s="2"/>
      <c r="C106" s="139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1"/>
      <c r="P106" s="2"/>
    </row>
    <row r="107" spans="1:18" x14ac:dyDescent="0.25">
      <c r="A107" s="2"/>
      <c r="C107" s="139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1"/>
      <c r="P107" s="2"/>
    </row>
    <row r="108" spans="1:18" x14ac:dyDescent="0.25">
      <c r="A108" s="2"/>
      <c r="C108" s="139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1"/>
      <c r="P108" s="2"/>
    </row>
    <row r="109" spans="1:18" x14ac:dyDescent="0.25">
      <c r="A109" s="2"/>
      <c r="C109" s="139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1"/>
      <c r="P109" s="2"/>
    </row>
    <row r="110" spans="1:18" x14ac:dyDescent="0.25">
      <c r="A110" s="2"/>
      <c r="C110" s="144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16</v>
      </c>
      <c r="C115" s="4" t="s">
        <v>207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9" t="s">
        <v>18</v>
      </c>
      <c r="D117" s="111" t="s">
        <v>19</v>
      </c>
      <c r="E117" s="111" t="s">
        <v>20</v>
      </c>
      <c r="F117" s="111" t="s">
        <v>21</v>
      </c>
      <c r="G117" s="111"/>
      <c r="H117" s="111"/>
      <c r="I117" s="111"/>
      <c r="J117" s="111"/>
      <c r="K117" s="113"/>
      <c r="M117" s="6" t="s">
        <v>22</v>
      </c>
      <c r="N117" s="114" t="s">
        <v>20</v>
      </c>
      <c r="O117" s="115"/>
      <c r="P117" s="2"/>
    </row>
    <row r="118" spans="1:16" x14ac:dyDescent="0.25">
      <c r="A118" s="2"/>
      <c r="C118" s="110"/>
      <c r="D118" s="112"/>
      <c r="E118" s="112"/>
      <c r="F118" s="7" t="s">
        <v>23</v>
      </c>
      <c r="G118" s="7" t="s">
        <v>24</v>
      </c>
      <c r="H118" s="7" t="s">
        <v>25</v>
      </c>
      <c r="I118" s="7" t="s">
        <v>26</v>
      </c>
      <c r="J118" s="112" t="s">
        <v>6</v>
      </c>
      <c r="K118" s="116"/>
      <c r="M118" s="8">
        <v>1</v>
      </c>
      <c r="N118" s="117"/>
      <c r="O118" s="118"/>
      <c r="P118" s="2"/>
    </row>
    <row r="119" spans="1:16" x14ac:dyDescent="0.25">
      <c r="A119" s="2"/>
      <c r="C119" s="9" t="s">
        <v>27</v>
      </c>
      <c r="D119" s="10"/>
      <c r="E119" s="10"/>
      <c r="F119" s="11">
        <v>1626</v>
      </c>
      <c r="G119" s="12"/>
      <c r="H119" s="12"/>
      <c r="I119" s="12"/>
      <c r="J119" s="119">
        <f>AVERAGE(F119:I119)</f>
        <v>1626</v>
      </c>
      <c r="K119" s="120"/>
      <c r="M119" s="8">
        <v>2</v>
      </c>
      <c r="N119" s="117">
        <v>9.3000000000000007</v>
      </c>
      <c r="O119" s="118"/>
      <c r="P119" s="2"/>
    </row>
    <row r="120" spans="1:16" x14ac:dyDescent="0.25">
      <c r="A120" s="2"/>
      <c r="C120" s="9" t="s">
        <v>28</v>
      </c>
      <c r="D120" s="10"/>
      <c r="E120" s="10"/>
      <c r="F120" s="11">
        <v>642</v>
      </c>
      <c r="G120" s="12"/>
      <c r="H120" s="12"/>
      <c r="I120" s="12"/>
      <c r="J120" s="119">
        <f t="shared" ref="J120:J125" si="2">AVERAGE(F120:I120)</f>
        <v>642</v>
      </c>
      <c r="K120" s="120"/>
      <c r="M120" s="8">
        <v>3</v>
      </c>
      <c r="N120" s="117">
        <v>9</v>
      </c>
      <c r="O120" s="118"/>
      <c r="P120" s="2"/>
    </row>
    <row r="121" spans="1:16" x14ac:dyDescent="0.25">
      <c r="A121" s="2"/>
      <c r="C121" s="9" t="s">
        <v>29</v>
      </c>
      <c r="D121" s="11">
        <v>65.010000000000005</v>
      </c>
      <c r="E121" s="11">
        <v>8.6</v>
      </c>
      <c r="F121" s="11">
        <v>1210</v>
      </c>
      <c r="G121" s="11">
        <v>1269</v>
      </c>
      <c r="H121" s="11">
        <v>1252</v>
      </c>
      <c r="I121" s="11">
        <v>1390</v>
      </c>
      <c r="J121" s="119">
        <f t="shared" si="2"/>
        <v>1280.25</v>
      </c>
      <c r="K121" s="120"/>
      <c r="M121" s="8">
        <v>4</v>
      </c>
      <c r="N121" s="117">
        <v>7.8</v>
      </c>
      <c r="O121" s="118"/>
      <c r="P121" s="2"/>
    </row>
    <row r="122" spans="1:16" x14ac:dyDescent="0.25">
      <c r="A122" s="2"/>
      <c r="C122" s="9" t="s">
        <v>31</v>
      </c>
      <c r="D122" s="11">
        <v>59.67</v>
      </c>
      <c r="E122" s="11">
        <v>9.5</v>
      </c>
      <c r="F122" s="11">
        <v>475</v>
      </c>
      <c r="G122" s="11">
        <v>469</v>
      </c>
      <c r="H122" s="11">
        <v>461</v>
      </c>
      <c r="I122" s="11">
        <v>483</v>
      </c>
      <c r="J122" s="119">
        <f t="shared" si="2"/>
        <v>472</v>
      </c>
      <c r="K122" s="120"/>
      <c r="M122" s="8">
        <v>5</v>
      </c>
      <c r="N122" s="117">
        <v>9.1</v>
      </c>
      <c r="O122" s="118"/>
      <c r="P122" s="2"/>
    </row>
    <row r="123" spans="1:16" x14ac:dyDescent="0.25">
      <c r="A123" s="2"/>
      <c r="C123" s="9" t="s">
        <v>33</v>
      </c>
      <c r="D123" s="11"/>
      <c r="E123" s="11"/>
      <c r="F123" s="11">
        <v>311</v>
      </c>
      <c r="G123" s="63">
        <v>304</v>
      </c>
      <c r="H123" s="63">
        <v>307</v>
      </c>
      <c r="I123" s="63">
        <v>267</v>
      </c>
      <c r="J123" s="119">
        <f t="shared" si="2"/>
        <v>297.25</v>
      </c>
      <c r="K123" s="120"/>
      <c r="M123" s="13">
        <v>6</v>
      </c>
      <c r="N123" s="121">
        <v>7.7</v>
      </c>
      <c r="O123" s="122"/>
      <c r="P123" s="2"/>
    </row>
    <row r="124" spans="1:16" ht="15.75" thickBot="1" x14ac:dyDescent="0.3">
      <c r="A124" s="2"/>
      <c r="C124" s="9" t="s">
        <v>35</v>
      </c>
      <c r="D124" s="11"/>
      <c r="E124" s="11"/>
      <c r="F124" s="11">
        <v>215</v>
      </c>
      <c r="G124" s="63">
        <v>210</v>
      </c>
      <c r="H124" s="63">
        <v>207</v>
      </c>
      <c r="I124" s="63">
        <v>194</v>
      </c>
      <c r="J124" s="119">
        <f t="shared" si="2"/>
        <v>206.5</v>
      </c>
      <c r="K124" s="120"/>
      <c r="N124" s="68" t="s">
        <v>36</v>
      </c>
      <c r="O124" s="69" t="s">
        <v>37</v>
      </c>
      <c r="P124" s="2"/>
    </row>
    <row r="125" spans="1:16" ht="15.75" thickBot="1" x14ac:dyDescent="0.3">
      <c r="A125" s="2"/>
      <c r="C125" s="14" t="s">
        <v>39</v>
      </c>
      <c r="D125" s="15">
        <v>59.85</v>
      </c>
      <c r="E125" s="15">
        <v>9.1999999999999993</v>
      </c>
      <c r="F125" s="15">
        <v>235</v>
      </c>
      <c r="G125" s="15">
        <v>206</v>
      </c>
      <c r="H125" s="15">
        <v>211</v>
      </c>
      <c r="I125" s="15">
        <v>212</v>
      </c>
      <c r="J125" s="123">
        <f t="shared" si="2"/>
        <v>216</v>
      </c>
      <c r="K125" s="124"/>
      <c r="M125" s="67" t="s">
        <v>40</v>
      </c>
      <c r="N125" s="65">
        <v>2.75</v>
      </c>
      <c r="O125" s="66">
        <v>3.81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18</v>
      </c>
      <c r="D127" s="18" t="s">
        <v>19</v>
      </c>
      <c r="E127" s="18" t="s">
        <v>20</v>
      </c>
      <c r="F127" s="19" t="s">
        <v>41</v>
      </c>
      <c r="G127" s="20"/>
      <c r="H127" s="17" t="s">
        <v>18</v>
      </c>
      <c r="I127" s="111" t="s">
        <v>42</v>
      </c>
      <c r="J127" s="111"/>
      <c r="K127" s="113"/>
      <c r="M127" s="131" t="s">
        <v>43</v>
      </c>
      <c r="N127" s="132"/>
      <c r="O127" s="115"/>
      <c r="P127" s="2"/>
    </row>
    <row r="128" spans="1:16" x14ac:dyDescent="0.25">
      <c r="A128" s="2"/>
      <c r="C128" s="21" t="s">
        <v>44</v>
      </c>
      <c r="D128" s="11">
        <v>11.21</v>
      </c>
      <c r="E128" s="11">
        <v>10.199999999999999</v>
      </c>
      <c r="F128" s="22">
        <v>1171</v>
      </c>
      <c r="G128" s="16"/>
      <c r="H128" s="23" t="s">
        <v>1</v>
      </c>
      <c r="I128" s="135">
        <v>5.15</v>
      </c>
      <c r="J128" s="135"/>
      <c r="K128" s="136"/>
      <c r="M128" s="24" t="s">
        <v>20</v>
      </c>
      <c r="N128" s="25" t="s">
        <v>45</v>
      </c>
      <c r="O128" s="26" t="s">
        <v>46</v>
      </c>
      <c r="P128" s="2"/>
    </row>
    <row r="129" spans="1:16" ht="15.75" thickBot="1" x14ac:dyDescent="0.3">
      <c r="A129" s="2"/>
      <c r="C129" s="21" t="s">
        <v>47</v>
      </c>
      <c r="D129" s="11"/>
      <c r="E129" s="11"/>
      <c r="F129" s="22"/>
      <c r="G129" s="16"/>
      <c r="H129" s="27" t="s">
        <v>2</v>
      </c>
      <c r="I129" s="137">
        <v>4.88</v>
      </c>
      <c r="J129" s="137"/>
      <c r="K129" s="138"/>
      <c r="M129" s="65">
        <v>6.9</v>
      </c>
      <c r="N129" s="28">
        <v>98</v>
      </c>
      <c r="O129" s="66">
        <v>0.04</v>
      </c>
      <c r="P129" s="2"/>
    </row>
    <row r="130" spans="1:16" ht="15" customHeight="1" thickBot="1" x14ac:dyDescent="0.3">
      <c r="A130" s="2"/>
      <c r="C130" s="21" t="s">
        <v>48</v>
      </c>
      <c r="D130" s="11">
        <v>62.91</v>
      </c>
      <c r="E130" s="11"/>
      <c r="F130" s="22">
        <v>241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49</v>
      </c>
      <c r="D131" s="11">
        <v>63.88</v>
      </c>
      <c r="E131" s="11"/>
      <c r="F131" s="22">
        <v>238</v>
      </c>
      <c r="G131" s="16"/>
      <c r="H131" s="109" t="s">
        <v>50</v>
      </c>
      <c r="I131" s="111"/>
      <c r="J131" s="111"/>
      <c r="K131" s="113"/>
      <c r="M131" s="6" t="s">
        <v>51</v>
      </c>
      <c r="N131" s="29" t="s">
        <v>20</v>
      </c>
      <c r="O131" s="30" t="s">
        <v>52</v>
      </c>
      <c r="P131" s="2"/>
    </row>
    <row r="132" spans="1:16" x14ac:dyDescent="0.25">
      <c r="A132" s="2"/>
      <c r="C132" s="21" t="s">
        <v>53</v>
      </c>
      <c r="D132" s="11">
        <v>66.959999999999994</v>
      </c>
      <c r="E132" s="11"/>
      <c r="F132" s="22">
        <v>236</v>
      </c>
      <c r="G132" s="16"/>
      <c r="H132" s="31" t="s">
        <v>54</v>
      </c>
      <c r="I132" s="7" t="s">
        <v>55</v>
      </c>
      <c r="J132" s="7" t="s">
        <v>56</v>
      </c>
      <c r="K132" s="32" t="s">
        <v>57</v>
      </c>
      <c r="M132" s="8">
        <v>1</v>
      </c>
      <c r="N132" s="33">
        <v>5.8</v>
      </c>
      <c r="O132" s="34">
        <v>100</v>
      </c>
      <c r="P132" s="2"/>
    </row>
    <row r="133" spans="1:16" ht="15.75" thickBot="1" x14ac:dyDescent="0.3">
      <c r="A133" s="2"/>
      <c r="C133" s="21" t="s">
        <v>58</v>
      </c>
      <c r="D133" s="11">
        <v>75.17</v>
      </c>
      <c r="E133" s="11"/>
      <c r="F133" s="22">
        <v>1724</v>
      </c>
      <c r="G133" s="16"/>
      <c r="H133" s="125"/>
      <c r="I133" s="127"/>
      <c r="J133" s="127"/>
      <c r="K133" s="129" t="e">
        <f>((I133-J133)/I133)</f>
        <v>#DIV/0!</v>
      </c>
      <c r="M133" s="13">
        <v>2</v>
      </c>
      <c r="N133" s="35">
        <v>5.7</v>
      </c>
      <c r="O133" s="36">
        <v>100</v>
      </c>
      <c r="P133" s="2"/>
    </row>
    <row r="134" spans="1:16" ht="15.75" thickBot="1" x14ac:dyDescent="0.3">
      <c r="A134" s="2"/>
      <c r="C134" s="21" t="s">
        <v>59</v>
      </c>
      <c r="D134" s="11">
        <v>74.44</v>
      </c>
      <c r="E134" s="11">
        <v>7.4</v>
      </c>
      <c r="F134" s="22">
        <v>466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60</v>
      </c>
      <c r="D135" s="11"/>
      <c r="E135" s="11"/>
      <c r="F135" s="22">
        <v>448</v>
      </c>
      <c r="G135" s="16"/>
      <c r="H135" s="125">
        <v>3</v>
      </c>
      <c r="I135" s="127">
        <v>443</v>
      </c>
      <c r="J135" s="127">
        <v>405</v>
      </c>
      <c r="K135" s="129">
        <f>((I135-J135)/I135)</f>
        <v>8.5778781038374718E-2</v>
      </c>
      <c r="M135" s="131" t="s">
        <v>61</v>
      </c>
      <c r="N135" s="132"/>
      <c r="O135" s="115"/>
      <c r="P135" s="2"/>
    </row>
    <row r="136" spans="1:16" ht="15.75" thickBot="1" x14ac:dyDescent="0.3">
      <c r="A136" s="2"/>
      <c r="C136" s="21" t="s">
        <v>62</v>
      </c>
      <c r="D136" s="11">
        <v>75.95</v>
      </c>
      <c r="E136" s="11">
        <v>6.7</v>
      </c>
      <c r="F136" s="22">
        <v>864</v>
      </c>
      <c r="G136" s="16"/>
      <c r="H136" s="126"/>
      <c r="I136" s="128"/>
      <c r="J136" s="128"/>
      <c r="K136" s="130"/>
      <c r="M136" s="133" t="s">
        <v>63</v>
      </c>
      <c r="N136" s="134"/>
      <c r="O136" s="37">
        <f>(J121-J122)/J121</f>
        <v>0.63132200742042566</v>
      </c>
      <c r="P136" s="2"/>
    </row>
    <row r="137" spans="1:16" ht="15.75" thickBot="1" x14ac:dyDescent="0.3">
      <c r="A137" s="2"/>
      <c r="C137" s="38" t="s">
        <v>64</v>
      </c>
      <c r="D137" s="15"/>
      <c r="E137" s="15"/>
      <c r="F137" s="39">
        <v>852</v>
      </c>
      <c r="G137" s="16"/>
      <c r="M137" s="133" t="s">
        <v>65</v>
      </c>
      <c r="N137" s="134"/>
      <c r="O137" s="37">
        <f>(J122-J123)/J122</f>
        <v>0.37023305084745761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31" t="s">
        <v>66</v>
      </c>
      <c r="I138" s="132"/>
      <c r="J138" s="132"/>
      <c r="K138" s="115"/>
      <c r="M138" s="133" t="s">
        <v>67</v>
      </c>
      <c r="N138" s="134"/>
      <c r="O138" s="37">
        <f>(J123-J124)/J123</f>
        <v>0.30529857022708157</v>
      </c>
      <c r="P138" s="2"/>
    </row>
    <row r="139" spans="1:16" ht="15.75" customHeight="1" x14ac:dyDescent="0.25">
      <c r="A139" s="2"/>
      <c r="B139" s="41"/>
      <c r="C139" s="42" t="s">
        <v>18</v>
      </c>
      <c r="D139" s="43" t="s">
        <v>19</v>
      </c>
      <c r="E139" s="43" t="s">
        <v>14</v>
      </c>
      <c r="F139" s="19" t="s">
        <v>13</v>
      </c>
      <c r="G139" s="44" t="s">
        <v>20</v>
      </c>
      <c r="H139" s="24" t="s">
        <v>18</v>
      </c>
      <c r="I139" s="25" t="s">
        <v>68</v>
      </c>
      <c r="J139" s="25" t="s">
        <v>69</v>
      </c>
      <c r="K139" s="26" t="s">
        <v>70</v>
      </c>
      <c r="M139" s="133" t="s">
        <v>71</v>
      </c>
      <c r="N139" s="134"/>
      <c r="O139" s="37">
        <f>(J124-J125)/J124</f>
        <v>-4.6004842615012108E-2</v>
      </c>
      <c r="P139" s="2"/>
    </row>
    <row r="140" spans="1:16" x14ac:dyDescent="0.25">
      <c r="A140" s="2"/>
      <c r="B140" s="41"/>
      <c r="C140" s="45" t="s">
        <v>72</v>
      </c>
      <c r="D140" s="33">
        <v>91.45</v>
      </c>
      <c r="E140" s="33"/>
      <c r="F140" s="34"/>
      <c r="G140" s="46"/>
      <c r="H140" s="47" t="s">
        <v>1</v>
      </c>
      <c r="I140" s="33">
        <v>485</v>
      </c>
      <c r="J140" s="33">
        <v>421</v>
      </c>
      <c r="K140" s="34">
        <f>I140-J140</f>
        <v>64</v>
      </c>
      <c r="M140" s="142" t="s">
        <v>73</v>
      </c>
      <c r="N140" s="143"/>
      <c r="O140" s="70">
        <f>(J122-J125)/J122</f>
        <v>0.5423728813559322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72.349999999999994</v>
      </c>
      <c r="E141" s="33">
        <v>68.55</v>
      </c>
      <c r="F141" s="34">
        <v>94.75</v>
      </c>
      <c r="G141" s="48">
        <v>5.3</v>
      </c>
      <c r="H141" s="65" t="s">
        <v>2</v>
      </c>
      <c r="I141" s="35">
        <v>248</v>
      </c>
      <c r="J141" s="35">
        <v>210</v>
      </c>
      <c r="K141" s="34">
        <f>I141-J141</f>
        <v>38</v>
      </c>
      <c r="L141" s="49"/>
      <c r="M141" s="147" t="s">
        <v>75</v>
      </c>
      <c r="N141" s="148"/>
      <c r="O141" s="71">
        <f>(J121-J125)/J121</f>
        <v>0.8312829525483304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79.25</v>
      </c>
      <c r="E142" s="33">
        <v>66.39</v>
      </c>
      <c r="F142" s="34">
        <v>83.78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76.55</v>
      </c>
      <c r="E143" s="33">
        <v>54.81</v>
      </c>
      <c r="F143" s="34">
        <v>71.61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53.81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91.27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90"/>
      <c r="C152" s="139" t="s">
        <v>421</v>
      </c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1"/>
      <c r="P152" s="2"/>
    </row>
    <row r="153" spans="1:16" ht="15" customHeight="1" x14ac:dyDescent="0.25">
      <c r="A153" s="2"/>
      <c r="C153" s="139" t="s">
        <v>422</v>
      </c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1"/>
      <c r="P153" s="2"/>
    </row>
    <row r="154" spans="1:16" ht="15" customHeight="1" x14ac:dyDescent="0.25">
      <c r="A154" s="2"/>
      <c r="C154" s="139" t="s">
        <v>423</v>
      </c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1"/>
      <c r="P154" s="2"/>
    </row>
    <row r="155" spans="1:16" ht="15" customHeight="1" x14ac:dyDescent="0.25">
      <c r="A155" s="2"/>
      <c r="C155" s="139" t="s">
        <v>424</v>
      </c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1"/>
      <c r="P155" s="2"/>
    </row>
    <row r="156" spans="1:16" ht="15" customHeight="1" x14ac:dyDescent="0.25">
      <c r="A156" s="2"/>
      <c r="C156" s="139" t="s">
        <v>425</v>
      </c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1"/>
      <c r="P156" s="2"/>
    </row>
    <row r="157" spans="1:16" ht="15" customHeight="1" x14ac:dyDescent="0.25">
      <c r="A157" s="2"/>
      <c r="C157" s="139" t="s">
        <v>426</v>
      </c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1"/>
      <c r="P157" s="2"/>
    </row>
    <row r="158" spans="1:16" ht="15" customHeight="1" x14ac:dyDescent="0.25">
      <c r="A158" s="2"/>
      <c r="C158" s="139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1"/>
      <c r="P158" s="2"/>
    </row>
    <row r="159" spans="1:16" x14ac:dyDescent="0.25">
      <c r="A159" s="2"/>
      <c r="C159" s="139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1"/>
      <c r="P159" s="2"/>
    </row>
    <row r="160" spans="1:16" x14ac:dyDescent="0.25">
      <c r="A160" s="2"/>
      <c r="C160" s="139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1"/>
      <c r="P160" s="2"/>
    </row>
    <row r="161" spans="1:16" x14ac:dyDescent="0.25">
      <c r="A161" s="2"/>
      <c r="C161" s="139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1"/>
      <c r="P161" s="2"/>
    </row>
    <row r="162" spans="1:16" x14ac:dyDescent="0.25">
      <c r="A162" s="2"/>
      <c r="C162" s="139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1"/>
      <c r="P162" s="2"/>
    </row>
    <row r="163" spans="1:16" x14ac:dyDescent="0.25">
      <c r="A163" s="2"/>
      <c r="C163" s="139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1"/>
      <c r="P163" s="2"/>
    </row>
    <row r="164" spans="1:16" x14ac:dyDescent="0.25">
      <c r="A164" s="2"/>
      <c r="C164" s="139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1"/>
      <c r="P164" s="2"/>
    </row>
    <row r="165" spans="1:16" x14ac:dyDescent="0.25">
      <c r="A165" s="2"/>
      <c r="C165" s="144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19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5DF21-C601-F94D-B295-AA0B075C04E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D1BA6-A421-4D7C-968F-B5184D24692D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229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9" t="s">
        <v>18</v>
      </c>
      <c r="D5" s="111" t="s">
        <v>19</v>
      </c>
      <c r="E5" s="111" t="s">
        <v>20</v>
      </c>
      <c r="F5" s="111" t="s">
        <v>21</v>
      </c>
      <c r="G5" s="111"/>
      <c r="H5" s="111"/>
      <c r="I5" s="111"/>
      <c r="J5" s="111"/>
      <c r="K5" s="113"/>
      <c r="M5" s="6" t="s">
        <v>22</v>
      </c>
      <c r="N5" s="114" t="s">
        <v>20</v>
      </c>
      <c r="O5" s="115"/>
      <c r="P5" s="2"/>
    </row>
    <row r="6" spans="1:19" x14ac:dyDescent="0.25">
      <c r="A6" s="2"/>
      <c r="C6" s="110"/>
      <c r="D6" s="112"/>
      <c r="E6" s="112"/>
      <c r="F6" s="7" t="s">
        <v>23</v>
      </c>
      <c r="G6" s="7" t="s">
        <v>24</v>
      </c>
      <c r="H6" s="7" t="s">
        <v>25</v>
      </c>
      <c r="I6" s="7" t="s">
        <v>26</v>
      </c>
      <c r="J6" s="112" t="s">
        <v>6</v>
      </c>
      <c r="K6" s="116"/>
      <c r="M6" s="8">
        <v>1</v>
      </c>
      <c r="N6" s="117"/>
      <c r="O6" s="118"/>
      <c r="P6" s="2"/>
      <c r="R6" s="56" t="s">
        <v>0</v>
      </c>
      <c r="S6" s="56">
        <f>AVERAGE(J9,J66,J121)</f>
        <v>1235.6666666666667</v>
      </c>
    </row>
    <row r="7" spans="1:19" x14ac:dyDescent="0.25">
      <c r="A7" s="2"/>
      <c r="C7" s="9" t="s">
        <v>27</v>
      </c>
      <c r="D7" s="10"/>
      <c r="E7" s="10"/>
      <c r="F7" s="11">
        <v>1788</v>
      </c>
      <c r="G7" s="12"/>
      <c r="H7" s="12"/>
      <c r="I7" s="12"/>
      <c r="J7" s="119">
        <f>AVERAGE(F7:I7)</f>
        <v>1788</v>
      </c>
      <c r="K7" s="120"/>
      <c r="M7" s="8">
        <v>2</v>
      </c>
      <c r="N7" s="117">
        <v>8.8000000000000007</v>
      </c>
      <c r="O7" s="118"/>
      <c r="P7" s="2"/>
      <c r="R7" s="56" t="s">
        <v>1</v>
      </c>
      <c r="S7" s="72">
        <f>AVERAGE(J10,J67,J122)</f>
        <v>560.66666666666663</v>
      </c>
    </row>
    <row r="8" spans="1:19" x14ac:dyDescent="0.25">
      <c r="A8" s="2"/>
      <c r="C8" s="9" t="s">
        <v>28</v>
      </c>
      <c r="D8" s="10"/>
      <c r="E8" s="10"/>
      <c r="F8" s="11">
        <v>585</v>
      </c>
      <c r="G8" s="12"/>
      <c r="H8" s="12"/>
      <c r="I8" s="12"/>
      <c r="J8" s="119">
        <f t="shared" ref="J8:J13" si="0">AVERAGE(F8:I8)</f>
        <v>585</v>
      </c>
      <c r="K8" s="120"/>
      <c r="M8" s="8">
        <v>3</v>
      </c>
      <c r="N8" s="117">
        <v>9.1999999999999993</v>
      </c>
      <c r="O8" s="118"/>
      <c r="P8" s="2"/>
      <c r="R8" s="56" t="s">
        <v>2</v>
      </c>
      <c r="S8" s="73">
        <f>AVERAGE(J13,J70,J125)</f>
        <v>240.25</v>
      </c>
    </row>
    <row r="9" spans="1:19" x14ac:dyDescent="0.25">
      <c r="A9" s="2"/>
      <c r="C9" s="9" t="s">
        <v>29</v>
      </c>
      <c r="D9" s="11">
        <v>60.41</v>
      </c>
      <c r="E9" s="11">
        <v>7.5</v>
      </c>
      <c r="F9" s="11">
        <v>1239</v>
      </c>
      <c r="G9" s="11">
        <v>1211</v>
      </c>
      <c r="H9" s="11">
        <v>1190</v>
      </c>
      <c r="I9" s="11">
        <v>1039</v>
      </c>
      <c r="J9" s="119">
        <f t="shared" si="0"/>
        <v>1169.75</v>
      </c>
      <c r="K9" s="120"/>
      <c r="M9" s="8">
        <v>4</v>
      </c>
      <c r="N9" s="117">
        <v>8.1</v>
      </c>
      <c r="O9" s="118"/>
      <c r="P9" s="2"/>
      <c r="R9" s="74" t="s">
        <v>552</v>
      </c>
      <c r="S9" s="76">
        <f>S6-S7</f>
        <v>675.00000000000011</v>
      </c>
    </row>
    <row r="10" spans="1:19" x14ac:dyDescent="0.25">
      <c r="A10" s="2"/>
      <c r="C10" s="9" t="s">
        <v>31</v>
      </c>
      <c r="D10" s="11">
        <v>60.52</v>
      </c>
      <c r="E10" s="11">
        <v>8.5</v>
      </c>
      <c r="F10" s="11">
        <v>649</v>
      </c>
      <c r="G10" s="11">
        <v>655</v>
      </c>
      <c r="H10" s="11">
        <v>659</v>
      </c>
      <c r="I10" s="11">
        <v>606</v>
      </c>
      <c r="J10" s="119">
        <f t="shared" si="0"/>
        <v>642.25</v>
      </c>
      <c r="K10" s="120"/>
      <c r="M10" s="8">
        <v>5</v>
      </c>
      <c r="N10" s="117">
        <v>9.1</v>
      </c>
      <c r="O10" s="118"/>
      <c r="P10" s="2"/>
      <c r="R10" s="74" t="s">
        <v>32</v>
      </c>
      <c r="S10" s="76">
        <f>S7-S8</f>
        <v>320.41666666666663</v>
      </c>
    </row>
    <row r="11" spans="1:19" x14ac:dyDescent="0.25">
      <c r="A11" s="2"/>
      <c r="C11" s="9" t="s">
        <v>33</v>
      </c>
      <c r="D11" s="11"/>
      <c r="E11" s="11"/>
      <c r="F11" s="11">
        <v>333</v>
      </c>
      <c r="G11" s="63">
        <v>357</v>
      </c>
      <c r="H11" s="63">
        <v>377</v>
      </c>
      <c r="I11" s="63">
        <v>369</v>
      </c>
      <c r="J11" s="119">
        <f t="shared" si="0"/>
        <v>359</v>
      </c>
      <c r="K11" s="120"/>
      <c r="M11" s="13">
        <v>6</v>
      </c>
      <c r="N11" s="121">
        <v>8.6999999999999993</v>
      </c>
      <c r="O11" s="122"/>
      <c r="P11" s="2"/>
      <c r="R11" s="74" t="s">
        <v>30</v>
      </c>
      <c r="S11" s="75">
        <f>S6-S8</f>
        <v>995.41666666666674</v>
      </c>
    </row>
    <row r="12" spans="1:19" ht="15.75" thickBot="1" x14ac:dyDescent="0.3">
      <c r="A12" s="2"/>
      <c r="C12" s="9" t="s">
        <v>35</v>
      </c>
      <c r="D12" s="11"/>
      <c r="E12" s="11"/>
      <c r="F12" s="11">
        <v>215</v>
      </c>
      <c r="G12" s="63">
        <v>223</v>
      </c>
      <c r="H12" s="63">
        <v>221</v>
      </c>
      <c r="I12" s="63">
        <v>214</v>
      </c>
      <c r="J12" s="119">
        <f t="shared" si="0"/>
        <v>218.25</v>
      </c>
      <c r="K12" s="120"/>
      <c r="N12" s="68" t="s">
        <v>36</v>
      </c>
      <c r="O12" s="69" t="s">
        <v>37</v>
      </c>
      <c r="P12" s="2"/>
      <c r="R12" s="77" t="s">
        <v>553</v>
      </c>
      <c r="S12" s="94">
        <f>S9/S6</f>
        <v>0.54626382519557604</v>
      </c>
    </row>
    <row r="13" spans="1:19" ht="15.75" thickBot="1" x14ac:dyDescent="0.3">
      <c r="A13" s="2"/>
      <c r="C13" s="14" t="s">
        <v>39</v>
      </c>
      <c r="D13" s="15">
        <v>60.27</v>
      </c>
      <c r="E13" s="15">
        <v>8.4</v>
      </c>
      <c r="F13" s="15">
        <v>209</v>
      </c>
      <c r="G13" s="15">
        <v>216</v>
      </c>
      <c r="H13" s="15">
        <v>228</v>
      </c>
      <c r="I13" s="15">
        <v>222</v>
      </c>
      <c r="J13" s="123">
        <f t="shared" si="0"/>
        <v>218.75</v>
      </c>
      <c r="K13" s="124"/>
      <c r="M13" s="67" t="s">
        <v>40</v>
      </c>
      <c r="N13" s="65">
        <v>3.79</v>
      </c>
      <c r="O13" s="66">
        <v>6.06</v>
      </c>
      <c r="P13" s="2"/>
      <c r="R13" s="77" t="s">
        <v>38</v>
      </c>
      <c r="S13" s="78">
        <f>S10/S7</f>
        <v>0.57149227110582634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34</v>
      </c>
      <c r="S14" s="94">
        <f>S11/S6</f>
        <v>0.80557054221742652</v>
      </c>
    </row>
    <row r="15" spans="1:19" ht="15" customHeight="1" x14ac:dyDescent="0.25">
      <c r="A15" s="2"/>
      <c r="C15" s="17" t="s">
        <v>18</v>
      </c>
      <c r="D15" s="18" t="s">
        <v>19</v>
      </c>
      <c r="E15" s="18" t="s">
        <v>20</v>
      </c>
      <c r="F15" s="19" t="s">
        <v>41</v>
      </c>
      <c r="G15" s="20"/>
      <c r="H15" s="17" t="s">
        <v>18</v>
      </c>
      <c r="I15" s="111" t="s">
        <v>42</v>
      </c>
      <c r="J15" s="111"/>
      <c r="K15" s="113"/>
      <c r="M15" s="131" t="s">
        <v>43</v>
      </c>
      <c r="N15" s="132"/>
      <c r="O15" s="115"/>
      <c r="P15" s="2"/>
    </row>
    <row r="16" spans="1:19" x14ac:dyDescent="0.25">
      <c r="A16" s="2"/>
      <c r="C16" s="21" t="s">
        <v>44</v>
      </c>
      <c r="D16" s="11">
        <v>10.06</v>
      </c>
      <c r="E16" s="11">
        <v>10.199999999999999</v>
      </c>
      <c r="F16" s="22">
        <v>1389</v>
      </c>
      <c r="G16" s="16"/>
      <c r="H16" s="23" t="s">
        <v>1</v>
      </c>
      <c r="I16" s="135">
        <v>6.95</v>
      </c>
      <c r="J16" s="135"/>
      <c r="K16" s="136"/>
      <c r="M16" s="24" t="s">
        <v>20</v>
      </c>
      <c r="N16" s="25" t="s">
        <v>45</v>
      </c>
      <c r="O16" s="26" t="s">
        <v>46</v>
      </c>
      <c r="P16" s="2"/>
    </row>
    <row r="17" spans="1:16" ht="15.75" thickBot="1" x14ac:dyDescent="0.3">
      <c r="A17" s="2"/>
      <c r="C17" s="21" t="s">
        <v>47</v>
      </c>
      <c r="D17" s="11"/>
      <c r="E17" s="11"/>
      <c r="F17" s="22"/>
      <c r="G17" s="16"/>
      <c r="H17" s="27" t="s">
        <v>2</v>
      </c>
      <c r="I17" s="137">
        <v>6.28</v>
      </c>
      <c r="J17" s="137"/>
      <c r="K17" s="138"/>
      <c r="M17" s="65">
        <v>6.8</v>
      </c>
      <c r="N17" s="28">
        <v>118</v>
      </c>
      <c r="O17" s="66">
        <v>0.03</v>
      </c>
      <c r="P17" s="2"/>
    </row>
    <row r="18" spans="1:16" ht="15.75" thickBot="1" x14ac:dyDescent="0.3">
      <c r="A18" s="2"/>
      <c r="C18" s="21" t="s">
        <v>48</v>
      </c>
      <c r="D18" s="11">
        <v>67.44</v>
      </c>
      <c r="E18" s="11"/>
      <c r="F18" s="22">
        <v>218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49</v>
      </c>
      <c r="D19" s="11">
        <v>64.88</v>
      </c>
      <c r="E19" s="11"/>
      <c r="F19" s="22">
        <v>200</v>
      </c>
      <c r="G19" s="16"/>
      <c r="H19" s="109" t="s">
        <v>50</v>
      </c>
      <c r="I19" s="111"/>
      <c r="J19" s="111"/>
      <c r="K19" s="113"/>
      <c r="M19" s="6" t="s">
        <v>51</v>
      </c>
      <c r="N19" s="29" t="s">
        <v>20</v>
      </c>
      <c r="O19" s="30" t="s">
        <v>52</v>
      </c>
      <c r="P19" s="2"/>
    </row>
    <row r="20" spans="1:16" x14ac:dyDescent="0.25">
      <c r="A20" s="2"/>
      <c r="C20" s="21" t="s">
        <v>53</v>
      </c>
      <c r="D20" s="11">
        <v>68.69</v>
      </c>
      <c r="E20" s="11"/>
      <c r="F20" s="22">
        <v>208</v>
      </c>
      <c r="G20" s="16"/>
      <c r="H20" s="31" t="s">
        <v>54</v>
      </c>
      <c r="I20" s="7" t="s">
        <v>55</v>
      </c>
      <c r="J20" s="7" t="s">
        <v>56</v>
      </c>
      <c r="K20" s="32" t="s">
        <v>57</v>
      </c>
      <c r="M20" s="8">
        <v>1</v>
      </c>
      <c r="N20" s="33">
        <v>5.5</v>
      </c>
      <c r="O20" s="34">
        <v>150</v>
      </c>
      <c r="P20" s="2"/>
    </row>
    <row r="21" spans="1:16" x14ac:dyDescent="0.25">
      <c r="A21" s="2"/>
      <c r="C21" s="21" t="s">
        <v>58</v>
      </c>
      <c r="D21" s="11">
        <v>76.67</v>
      </c>
      <c r="E21" s="11"/>
      <c r="F21" s="22">
        <v>1922</v>
      </c>
      <c r="G21" s="16"/>
      <c r="H21" s="125">
        <v>4</v>
      </c>
      <c r="I21" s="127">
        <v>648</v>
      </c>
      <c r="J21" s="127">
        <v>501</v>
      </c>
      <c r="K21" s="129">
        <f>((I21-J21)/I21)</f>
        <v>0.22685185185185186</v>
      </c>
      <c r="M21" s="13">
        <v>2</v>
      </c>
      <c r="N21" s="35">
        <v>5.4</v>
      </c>
      <c r="O21" s="36">
        <v>150</v>
      </c>
      <c r="P21" s="2"/>
    </row>
    <row r="22" spans="1:16" ht="15.75" customHeight="1" thickBot="1" x14ac:dyDescent="0.3">
      <c r="A22" s="2"/>
      <c r="C22" s="21" t="s">
        <v>59</v>
      </c>
      <c r="D22" s="11">
        <v>71.91</v>
      </c>
      <c r="E22" s="11">
        <v>7.8</v>
      </c>
      <c r="F22" s="22">
        <v>479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60</v>
      </c>
      <c r="D23" s="11"/>
      <c r="E23" s="11"/>
      <c r="F23" s="22">
        <v>469</v>
      </c>
      <c r="G23" s="16"/>
      <c r="H23" s="125"/>
      <c r="I23" s="127"/>
      <c r="J23" s="127"/>
      <c r="K23" s="129" t="e">
        <f>((I23-J23)/I23)</f>
        <v>#DIV/0!</v>
      </c>
      <c r="M23" s="131" t="s">
        <v>61</v>
      </c>
      <c r="N23" s="132"/>
      <c r="O23" s="115"/>
      <c r="P23" s="2"/>
    </row>
    <row r="24" spans="1:16" ht="15.75" thickBot="1" x14ac:dyDescent="0.3">
      <c r="A24" s="2"/>
      <c r="C24" s="21" t="s">
        <v>62</v>
      </c>
      <c r="D24" s="11">
        <v>75.56</v>
      </c>
      <c r="E24" s="11">
        <v>7.2</v>
      </c>
      <c r="F24" s="22">
        <v>1144</v>
      </c>
      <c r="G24" s="16"/>
      <c r="H24" s="126"/>
      <c r="I24" s="128"/>
      <c r="J24" s="128"/>
      <c r="K24" s="130"/>
      <c r="M24" s="133" t="s">
        <v>63</v>
      </c>
      <c r="N24" s="134"/>
      <c r="O24" s="37">
        <f>(J9-J10)/J9</f>
        <v>0.4509510579183586</v>
      </c>
      <c r="P24" s="2"/>
    </row>
    <row r="25" spans="1:16" ht="15.75" thickBot="1" x14ac:dyDescent="0.3">
      <c r="A25" s="2"/>
      <c r="C25" s="38" t="s">
        <v>64</v>
      </c>
      <c r="D25" s="15"/>
      <c r="E25" s="15"/>
      <c r="F25" s="39">
        <v>1132</v>
      </c>
      <c r="G25" s="16"/>
      <c r="M25" s="133" t="s">
        <v>65</v>
      </c>
      <c r="N25" s="134"/>
      <c r="O25" s="37">
        <f>(J10-J11)/J10</f>
        <v>0.44102763721292332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31" t="s">
        <v>66</v>
      </c>
      <c r="I26" s="132"/>
      <c r="J26" s="132"/>
      <c r="K26" s="115"/>
      <c r="M26" s="133" t="s">
        <v>67</v>
      </c>
      <c r="N26" s="134"/>
      <c r="O26" s="37">
        <f>(J11-J12)/J11</f>
        <v>0.39206128133704737</v>
      </c>
      <c r="P26" s="2"/>
    </row>
    <row r="27" spans="1:16" ht="15.75" customHeight="1" x14ac:dyDescent="0.25">
      <c r="A27" s="2"/>
      <c r="B27" s="41"/>
      <c r="C27" s="42" t="s">
        <v>18</v>
      </c>
      <c r="D27" s="43" t="s">
        <v>19</v>
      </c>
      <c r="E27" s="43" t="s">
        <v>14</v>
      </c>
      <c r="F27" s="19" t="s">
        <v>13</v>
      </c>
      <c r="G27" s="44" t="s">
        <v>20</v>
      </c>
      <c r="H27" s="24" t="s">
        <v>18</v>
      </c>
      <c r="I27" s="25" t="s">
        <v>68</v>
      </c>
      <c r="J27" s="25" t="s">
        <v>69</v>
      </c>
      <c r="K27" s="26" t="s">
        <v>70</v>
      </c>
      <c r="M27" s="133" t="s">
        <v>71</v>
      </c>
      <c r="N27" s="134"/>
      <c r="O27" s="37">
        <f>(J12-J13)/J12</f>
        <v>-2.2909507445589921E-3</v>
      </c>
      <c r="P27" s="2"/>
    </row>
    <row r="28" spans="1:16" ht="15" customHeight="1" x14ac:dyDescent="0.25">
      <c r="A28" s="2"/>
      <c r="B28" s="41"/>
      <c r="C28" s="45" t="s">
        <v>72</v>
      </c>
      <c r="D28" s="33">
        <v>90.85</v>
      </c>
      <c r="E28" s="33"/>
      <c r="F28" s="34"/>
      <c r="G28" s="46"/>
      <c r="H28" s="47" t="s">
        <v>104</v>
      </c>
      <c r="I28" s="33">
        <v>868</v>
      </c>
      <c r="J28" s="33">
        <v>765</v>
      </c>
      <c r="K28" s="34">
        <f>I28-J28</f>
        <v>103</v>
      </c>
      <c r="M28" s="142" t="s">
        <v>73</v>
      </c>
      <c r="N28" s="143"/>
      <c r="O28" s="70">
        <f>(J10-J13)/J10</f>
        <v>0.65940054495912803</v>
      </c>
      <c r="P28" s="2"/>
    </row>
    <row r="29" spans="1:16" ht="15.75" thickBot="1" x14ac:dyDescent="0.3">
      <c r="A29" s="2"/>
      <c r="B29" s="41"/>
      <c r="C29" s="45" t="s">
        <v>74</v>
      </c>
      <c r="D29" s="33">
        <v>72.849999999999994</v>
      </c>
      <c r="E29" s="33">
        <v>68.069999999999993</v>
      </c>
      <c r="F29" s="34">
        <v>93.45</v>
      </c>
      <c r="G29" s="48">
        <v>6.2</v>
      </c>
      <c r="H29" s="65" t="s">
        <v>2</v>
      </c>
      <c r="I29" s="35">
        <v>234</v>
      </c>
      <c r="J29" s="35">
        <v>215</v>
      </c>
      <c r="K29" s="36">
        <f>I29-J29</f>
        <v>19</v>
      </c>
      <c r="L29" s="49"/>
      <c r="M29" s="147" t="s">
        <v>75</v>
      </c>
      <c r="N29" s="148"/>
      <c r="O29" s="71">
        <f>(J9-J13)/J9</f>
        <v>0.81299422953622569</v>
      </c>
      <c r="P29" s="2"/>
    </row>
    <row r="30" spans="1:16" ht="15" customHeight="1" x14ac:dyDescent="0.25">
      <c r="A30" s="2"/>
      <c r="B30" s="41"/>
      <c r="C30" s="45" t="s">
        <v>76</v>
      </c>
      <c r="D30" s="33">
        <v>80.05</v>
      </c>
      <c r="E30" s="33">
        <v>67.489999999999995</v>
      </c>
      <c r="F30" s="34">
        <v>84.31</v>
      </c>
      <c r="P30" s="2"/>
    </row>
    <row r="31" spans="1:16" ht="15" customHeight="1" x14ac:dyDescent="0.25">
      <c r="A31" s="2"/>
      <c r="B31" s="41"/>
      <c r="C31" s="45" t="s">
        <v>77</v>
      </c>
      <c r="D31" s="33">
        <v>77.75</v>
      </c>
      <c r="E31" s="33">
        <v>56.77</v>
      </c>
      <c r="F31" s="34">
        <v>73.02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55.56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91.19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90"/>
      <c r="C40" s="139" t="s">
        <v>427</v>
      </c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1"/>
      <c r="P40" s="2"/>
    </row>
    <row r="41" spans="1:16" x14ac:dyDescent="0.25">
      <c r="A41" s="2"/>
      <c r="C41" s="139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1"/>
      <c r="P41" s="2"/>
    </row>
    <row r="42" spans="1:16" x14ac:dyDescent="0.25">
      <c r="A42" s="2"/>
      <c r="C42" s="139" t="s">
        <v>250</v>
      </c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1"/>
      <c r="P42" s="2"/>
    </row>
    <row r="43" spans="1:16" x14ac:dyDescent="0.25">
      <c r="A43" s="2"/>
      <c r="C43" s="139" t="s">
        <v>428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1"/>
      <c r="P43" s="2"/>
    </row>
    <row r="44" spans="1:16" x14ac:dyDescent="0.25">
      <c r="A44" s="2"/>
      <c r="C44" s="139" t="s">
        <v>429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1"/>
      <c r="P44" s="2"/>
    </row>
    <row r="45" spans="1:16" x14ac:dyDescent="0.25">
      <c r="A45" s="2"/>
      <c r="C45" s="139" t="s">
        <v>430</v>
      </c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1"/>
      <c r="P45" s="2"/>
    </row>
    <row r="46" spans="1:16" x14ac:dyDescent="0.25">
      <c r="A46" s="2"/>
      <c r="C46" s="139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1"/>
      <c r="P46" s="2"/>
    </row>
    <row r="47" spans="1:16" x14ac:dyDescent="0.25">
      <c r="A47" s="2"/>
      <c r="C47" s="139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1"/>
      <c r="P47" s="2"/>
    </row>
    <row r="48" spans="1:16" x14ac:dyDescent="0.25">
      <c r="A48" s="2"/>
      <c r="C48" s="139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1"/>
      <c r="P48" s="2"/>
    </row>
    <row r="49" spans="1:16" x14ac:dyDescent="0.25">
      <c r="A49" s="2"/>
      <c r="C49" s="139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1"/>
      <c r="P49" s="2"/>
    </row>
    <row r="50" spans="1:16" ht="15" customHeight="1" x14ac:dyDescent="0.25">
      <c r="A50" s="2"/>
      <c r="C50" s="139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1"/>
      <c r="P50" s="2"/>
    </row>
    <row r="51" spans="1:16" x14ac:dyDescent="0.25">
      <c r="A51" s="2"/>
      <c r="C51" s="139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1"/>
      <c r="P51" s="2"/>
    </row>
    <row r="52" spans="1:16" x14ac:dyDescent="0.25">
      <c r="A52" s="2"/>
      <c r="C52" s="139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1"/>
      <c r="P52" s="2"/>
    </row>
    <row r="53" spans="1:16" x14ac:dyDescent="0.25">
      <c r="A53" s="2"/>
      <c r="C53" s="144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219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9" t="s">
        <v>18</v>
      </c>
      <c r="D62" s="111" t="s">
        <v>19</v>
      </c>
      <c r="E62" s="111" t="s">
        <v>20</v>
      </c>
      <c r="F62" s="111" t="s">
        <v>21</v>
      </c>
      <c r="G62" s="111"/>
      <c r="H62" s="111"/>
      <c r="I62" s="111"/>
      <c r="J62" s="111"/>
      <c r="K62" s="113"/>
      <c r="M62" s="6" t="s">
        <v>22</v>
      </c>
      <c r="N62" s="114" t="s">
        <v>20</v>
      </c>
      <c r="O62" s="115"/>
      <c r="P62" s="2"/>
    </row>
    <row r="63" spans="1:16" x14ac:dyDescent="0.25">
      <c r="A63" s="2"/>
      <c r="C63" s="110"/>
      <c r="D63" s="112"/>
      <c r="E63" s="112"/>
      <c r="F63" s="7" t="s">
        <v>23</v>
      </c>
      <c r="G63" s="7" t="s">
        <v>24</v>
      </c>
      <c r="H63" s="7" t="s">
        <v>25</v>
      </c>
      <c r="I63" s="7" t="s">
        <v>26</v>
      </c>
      <c r="J63" s="112" t="s">
        <v>6</v>
      </c>
      <c r="K63" s="116"/>
      <c r="M63" s="8">
        <v>1</v>
      </c>
      <c r="N63" s="117"/>
      <c r="O63" s="118"/>
      <c r="P63" s="2"/>
    </row>
    <row r="64" spans="1:16" ht="15" customHeight="1" x14ac:dyDescent="0.25">
      <c r="A64" s="2"/>
      <c r="C64" s="9" t="s">
        <v>27</v>
      </c>
      <c r="D64" s="10"/>
      <c r="E64" s="10"/>
      <c r="F64" s="11">
        <v>1735</v>
      </c>
      <c r="G64" s="12"/>
      <c r="H64" s="12"/>
      <c r="I64" s="12"/>
      <c r="J64" s="119">
        <f>AVERAGE(F64:I64)</f>
        <v>1735</v>
      </c>
      <c r="K64" s="120"/>
      <c r="M64" s="8">
        <v>2</v>
      </c>
      <c r="N64" s="117">
        <v>8.9</v>
      </c>
      <c r="O64" s="118"/>
      <c r="P64" s="2"/>
    </row>
    <row r="65" spans="1:16" x14ac:dyDescent="0.25">
      <c r="A65" s="2"/>
      <c r="C65" s="9" t="s">
        <v>28</v>
      </c>
      <c r="D65" s="10"/>
      <c r="E65" s="10"/>
      <c r="F65" s="11">
        <v>610</v>
      </c>
      <c r="G65" s="12"/>
      <c r="H65" s="12"/>
      <c r="I65" s="12"/>
      <c r="J65" s="119">
        <f t="shared" ref="J65:J70" si="1">AVERAGE(F65:I65)</f>
        <v>610</v>
      </c>
      <c r="K65" s="120"/>
      <c r="M65" s="8">
        <v>3</v>
      </c>
      <c r="N65" s="117">
        <v>9.1999999999999993</v>
      </c>
      <c r="O65" s="118"/>
      <c r="P65" s="2"/>
    </row>
    <row r="66" spans="1:16" ht="15" customHeight="1" x14ac:dyDescent="0.25">
      <c r="A66" s="2"/>
      <c r="C66" s="9" t="s">
        <v>29</v>
      </c>
      <c r="D66" s="11">
        <v>61.44</v>
      </c>
      <c r="E66" s="11">
        <v>7.9</v>
      </c>
      <c r="F66" s="11">
        <v>1015</v>
      </c>
      <c r="G66" s="11">
        <v>1211</v>
      </c>
      <c r="H66" s="11">
        <v>1387</v>
      </c>
      <c r="I66" s="11">
        <v>1343</v>
      </c>
      <c r="J66" s="119">
        <f t="shared" si="1"/>
        <v>1239</v>
      </c>
      <c r="K66" s="120"/>
      <c r="M66" s="8">
        <v>4</v>
      </c>
      <c r="N66" s="117">
        <v>7.9</v>
      </c>
      <c r="O66" s="118"/>
      <c r="P66" s="2"/>
    </row>
    <row r="67" spans="1:16" ht="15" customHeight="1" x14ac:dyDescent="0.25">
      <c r="A67" s="2"/>
      <c r="C67" s="9" t="s">
        <v>31</v>
      </c>
      <c r="D67" s="11">
        <v>58</v>
      </c>
      <c r="E67" s="11">
        <v>8.8000000000000007</v>
      </c>
      <c r="F67" s="11">
        <v>605</v>
      </c>
      <c r="G67" s="11">
        <v>457</v>
      </c>
      <c r="H67" s="11">
        <v>480</v>
      </c>
      <c r="I67" s="11">
        <v>503</v>
      </c>
      <c r="J67" s="119">
        <f t="shared" si="1"/>
        <v>511.25</v>
      </c>
      <c r="K67" s="120"/>
      <c r="M67" s="8">
        <v>5</v>
      </c>
      <c r="N67" s="117">
        <v>9.4</v>
      </c>
      <c r="O67" s="118"/>
      <c r="P67" s="2"/>
    </row>
    <row r="68" spans="1:16" ht="15.75" customHeight="1" thickBot="1" x14ac:dyDescent="0.3">
      <c r="A68" s="2"/>
      <c r="C68" s="9" t="s">
        <v>33</v>
      </c>
      <c r="D68" s="11"/>
      <c r="E68" s="11"/>
      <c r="F68" s="11">
        <v>351</v>
      </c>
      <c r="G68" s="63">
        <v>321</v>
      </c>
      <c r="H68" s="63">
        <v>371</v>
      </c>
      <c r="I68" s="63">
        <v>387</v>
      </c>
      <c r="J68" s="119">
        <f t="shared" si="1"/>
        <v>357.5</v>
      </c>
      <c r="K68" s="120"/>
      <c r="M68" s="13">
        <v>6</v>
      </c>
      <c r="N68" s="121">
        <v>9.5</v>
      </c>
      <c r="O68" s="122"/>
      <c r="P68" s="2"/>
    </row>
    <row r="69" spans="1:16" ht="15.75" thickBot="1" x14ac:dyDescent="0.3">
      <c r="A69" s="2"/>
      <c r="C69" s="9" t="s">
        <v>35</v>
      </c>
      <c r="D69" s="11"/>
      <c r="E69" s="11"/>
      <c r="F69" s="11">
        <v>239</v>
      </c>
      <c r="G69" s="63">
        <v>224</v>
      </c>
      <c r="H69" s="63">
        <v>245</v>
      </c>
      <c r="I69" s="63">
        <v>241</v>
      </c>
      <c r="J69" s="119">
        <f t="shared" si="1"/>
        <v>237.25</v>
      </c>
      <c r="K69" s="120"/>
      <c r="N69" s="68" t="s">
        <v>36</v>
      </c>
      <c r="O69" s="69" t="s">
        <v>37</v>
      </c>
      <c r="P69" s="2"/>
    </row>
    <row r="70" spans="1:16" ht="15.75" thickBot="1" x14ac:dyDescent="0.3">
      <c r="A70" s="2"/>
      <c r="C70" s="14" t="s">
        <v>39</v>
      </c>
      <c r="D70" s="15">
        <v>58.27</v>
      </c>
      <c r="E70" s="15">
        <v>8.5</v>
      </c>
      <c r="F70" s="15">
        <v>237</v>
      </c>
      <c r="G70" s="15">
        <v>222</v>
      </c>
      <c r="H70" s="15">
        <v>242</v>
      </c>
      <c r="I70" s="15">
        <v>239</v>
      </c>
      <c r="J70" s="123">
        <f t="shared" si="1"/>
        <v>235</v>
      </c>
      <c r="K70" s="124"/>
      <c r="M70" s="67" t="s">
        <v>40</v>
      </c>
      <c r="N70" s="65">
        <v>3.53</v>
      </c>
      <c r="O70" s="66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18</v>
      </c>
      <c r="D72" s="18" t="s">
        <v>19</v>
      </c>
      <c r="E72" s="18" t="s">
        <v>20</v>
      </c>
      <c r="F72" s="19" t="s">
        <v>41</v>
      </c>
      <c r="G72" s="20"/>
      <c r="H72" s="17" t="s">
        <v>18</v>
      </c>
      <c r="I72" s="111" t="s">
        <v>42</v>
      </c>
      <c r="J72" s="111"/>
      <c r="K72" s="113"/>
      <c r="M72" s="131" t="s">
        <v>43</v>
      </c>
      <c r="N72" s="132"/>
      <c r="O72" s="115"/>
      <c r="P72" s="2"/>
    </row>
    <row r="73" spans="1:16" ht="15" customHeight="1" x14ac:dyDescent="0.25">
      <c r="A73" s="2"/>
      <c r="C73" s="21" t="s">
        <v>44</v>
      </c>
      <c r="D73" s="11">
        <v>10.71</v>
      </c>
      <c r="E73" s="11">
        <v>10.4</v>
      </c>
      <c r="F73" s="22">
        <v>1298</v>
      </c>
      <c r="G73" s="16"/>
      <c r="H73" s="23" t="s">
        <v>1</v>
      </c>
      <c r="I73" s="135">
        <v>6.06</v>
      </c>
      <c r="J73" s="135"/>
      <c r="K73" s="136"/>
      <c r="M73" s="24" t="s">
        <v>20</v>
      </c>
      <c r="N73" s="25" t="s">
        <v>45</v>
      </c>
      <c r="O73" s="26" t="s">
        <v>46</v>
      </c>
      <c r="P73" s="2"/>
    </row>
    <row r="74" spans="1:16" ht="15.75" thickBot="1" x14ac:dyDescent="0.3">
      <c r="A74" s="2"/>
      <c r="C74" s="21" t="s">
        <v>47</v>
      </c>
      <c r="D74" s="11"/>
      <c r="E74" s="11"/>
      <c r="F74" s="22"/>
      <c r="G74" s="16"/>
      <c r="H74" s="27" t="s">
        <v>2</v>
      </c>
      <c r="I74" s="137">
        <v>5.83</v>
      </c>
      <c r="J74" s="137"/>
      <c r="K74" s="138"/>
      <c r="M74" s="65">
        <v>6.8</v>
      </c>
      <c r="N74" s="28">
        <v>58</v>
      </c>
      <c r="O74" s="66">
        <v>0.04</v>
      </c>
      <c r="P74" s="2"/>
    </row>
    <row r="75" spans="1:16" ht="15" customHeight="1" thickBot="1" x14ac:dyDescent="0.3">
      <c r="A75" s="2"/>
      <c r="C75" s="21" t="s">
        <v>48</v>
      </c>
      <c r="D75" s="11">
        <v>64.45</v>
      </c>
      <c r="E75" s="11"/>
      <c r="F75" s="22">
        <v>220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49</v>
      </c>
      <c r="D76" s="11">
        <v>63.37</v>
      </c>
      <c r="E76" s="11"/>
      <c r="F76" s="22">
        <v>217</v>
      </c>
      <c r="G76" s="16"/>
      <c r="H76" s="109" t="s">
        <v>50</v>
      </c>
      <c r="I76" s="111"/>
      <c r="J76" s="111"/>
      <c r="K76" s="113"/>
      <c r="M76" s="6" t="s">
        <v>51</v>
      </c>
      <c r="N76" s="29" t="s">
        <v>20</v>
      </c>
      <c r="O76" s="30" t="s">
        <v>52</v>
      </c>
      <c r="P76" s="2"/>
    </row>
    <row r="77" spans="1:16" x14ac:dyDescent="0.25">
      <c r="A77" s="2"/>
      <c r="C77" s="21" t="s">
        <v>53</v>
      </c>
      <c r="D77" s="11">
        <v>62.89</v>
      </c>
      <c r="E77" s="11"/>
      <c r="F77" s="22">
        <v>215</v>
      </c>
      <c r="G77" s="16"/>
      <c r="H77" s="31" t="s">
        <v>54</v>
      </c>
      <c r="I77" s="7" t="s">
        <v>55</v>
      </c>
      <c r="J77" s="7" t="s">
        <v>56</v>
      </c>
      <c r="K77" s="32" t="s">
        <v>57</v>
      </c>
      <c r="M77" s="8">
        <v>1</v>
      </c>
      <c r="N77" s="33">
        <v>5.7</v>
      </c>
      <c r="O77" s="34">
        <v>100</v>
      </c>
      <c r="P77" s="2"/>
    </row>
    <row r="78" spans="1:16" ht="15.75" thickBot="1" x14ac:dyDescent="0.3">
      <c r="A78" s="2"/>
      <c r="C78" s="21" t="s">
        <v>58</v>
      </c>
      <c r="D78" s="11">
        <v>75.45</v>
      </c>
      <c r="E78" s="11"/>
      <c r="F78" s="22">
        <v>1855</v>
      </c>
      <c r="G78" s="16"/>
      <c r="H78" s="125"/>
      <c r="I78" s="127"/>
      <c r="J78" s="127"/>
      <c r="K78" s="129" t="e">
        <f>((I78-J78)/I78)</f>
        <v>#DIV/0!</v>
      </c>
      <c r="M78" s="13">
        <v>2</v>
      </c>
      <c r="N78" s="35">
        <v>5.8</v>
      </c>
      <c r="O78" s="36">
        <v>100</v>
      </c>
      <c r="P78" s="2"/>
    </row>
    <row r="79" spans="1:16" ht="15.75" thickBot="1" x14ac:dyDescent="0.3">
      <c r="A79" s="2"/>
      <c r="C79" s="21" t="s">
        <v>59</v>
      </c>
      <c r="D79" s="11">
        <v>73.17</v>
      </c>
      <c r="E79" s="11">
        <v>7.6</v>
      </c>
      <c r="F79" s="22">
        <v>460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60</v>
      </c>
      <c r="D80" s="11"/>
      <c r="E80" s="11"/>
      <c r="F80" s="22">
        <v>445</v>
      </c>
      <c r="G80" s="16"/>
      <c r="H80" s="125">
        <v>13</v>
      </c>
      <c r="I80" s="127">
        <v>402</v>
      </c>
      <c r="J80" s="127">
        <v>205</v>
      </c>
      <c r="K80" s="129">
        <f>((I80-J80)/I80)</f>
        <v>0.49004975124378108</v>
      </c>
      <c r="M80" s="131" t="s">
        <v>61</v>
      </c>
      <c r="N80" s="132"/>
      <c r="O80" s="115"/>
      <c r="P80" s="2"/>
    </row>
    <row r="81" spans="1:16" ht="15.75" thickBot="1" x14ac:dyDescent="0.3">
      <c r="A81" s="2"/>
      <c r="C81" s="21" t="s">
        <v>62</v>
      </c>
      <c r="D81" s="11">
        <v>75.33</v>
      </c>
      <c r="E81" s="11">
        <v>7.1</v>
      </c>
      <c r="F81" s="22">
        <v>1135</v>
      </c>
      <c r="G81" s="16"/>
      <c r="H81" s="126"/>
      <c r="I81" s="128"/>
      <c r="J81" s="128"/>
      <c r="K81" s="130"/>
      <c r="M81" s="133" t="s">
        <v>63</v>
      </c>
      <c r="N81" s="134"/>
      <c r="O81" s="37">
        <f>(J66-J67)/J66</f>
        <v>0.58736884584342208</v>
      </c>
      <c r="P81" s="2"/>
    </row>
    <row r="82" spans="1:16" ht="15.75" thickBot="1" x14ac:dyDescent="0.3">
      <c r="A82" s="2"/>
      <c r="C82" s="38" t="s">
        <v>64</v>
      </c>
      <c r="D82" s="15"/>
      <c r="E82" s="15"/>
      <c r="F82" s="39">
        <v>1120</v>
      </c>
      <c r="G82" s="16"/>
      <c r="M82" s="133" t="s">
        <v>65</v>
      </c>
      <c r="N82" s="134"/>
      <c r="O82" s="37">
        <f>(J67-J68)/J67</f>
        <v>0.30073349633251834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31" t="s">
        <v>66</v>
      </c>
      <c r="I83" s="132"/>
      <c r="J83" s="132"/>
      <c r="K83" s="115"/>
      <c r="M83" s="133" t="s">
        <v>67</v>
      </c>
      <c r="N83" s="134"/>
      <c r="O83" s="37">
        <f>(J68-J69)/J68</f>
        <v>0.33636363636363636</v>
      </c>
      <c r="P83" s="2"/>
    </row>
    <row r="84" spans="1:16" ht="15.75" customHeight="1" x14ac:dyDescent="0.25">
      <c r="A84" s="2"/>
      <c r="B84" s="41"/>
      <c r="C84" s="42" t="s">
        <v>18</v>
      </c>
      <c r="D84" s="43" t="s">
        <v>19</v>
      </c>
      <c r="E84" s="43" t="s">
        <v>14</v>
      </c>
      <c r="F84" s="19" t="s">
        <v>13</v>
      </c>
      <c r="G84" s="44" t="s">
        <v>20</v>
      </c>
      <c r="H84" s="24" t="s">
        <v>18</v>
      </c>
      <c r="I84" s="25" t="s">
        <v>68</v>
      </c>
      <c r="J84" s="25" t="s">
        <v>69</v>
      </c>
      <c r="K84" s="26" t="s">
        <v>70</v>
      </c>
      <c r="M84" s="133" t="s">
        <v>71</v>
      </c>
      <c r="N84" s="134"/>
      <c r="O84" s="37">
        <f>(J69-J70)/J69</f>
        <v>9.4836670179135937E-3</v>
      </c>
      <c r="P84" s="2"/>
    </row>
    <row r="85" spans="1:16" x14ac:dyDescent="0.25">
      <c r="A85" s="2"/>
      <c r="B85" s="41"/>
      <c r="C85" s="45" t="s">
        <v>72</v>
      </c>
      <c r="D85" s="33">
        <v>91.25</v>
      </c>
      <c r="E85" s="33"/>
      <c r="F85" s="34"/>
      <c r="G85" s="46"/>
      <c r="H85" s="47" t="s">
        <v>104</v>
      </c>
      <c r="I85" s="33">
        <v>341</v>
      </c>
      <c r="J85" s="33">
        <v>254</v>
      </c>
      <c r="K85" s="34">
        <f>I85-J85</f>
        <v>87</v>
      </c>
      <c r="M85" s="142" t="s">
        <v>73</v>
      </c>
      <c r="N85" s="143"/>
      <c r="O85" s="70">
        <f>(J67-J70)/J67</f>
        <v>0.54034229828850855</v>
      </c>
      <c r="P85" s="2"/>
    </row>
    <row r="86" spans="1:16" ht="15.75" thickBot="1" x14ac:dyDescent="0.3">
      <c r="A86" s="2"/>
      <c r="B86" s="41"/>
      <c r="C86" s="45" t="s">
        <v>74</v>
      </c>
      <c r="D86" s="33">
        <v>72.55</v>
      </c>
      <c r="E86" s="33">
        <v>67.930000000000007</v>
      </c>
      <c r="F86" s="34">
        <v>93.63</v>
      </c>
      <c r="G86" s="48">
        <v>5.9</v>
      </c>
      <c r="H86" s="65" t="s">
        <v>2</v>
      </c>
      <c r="I86" s="35">
        <v>196</v>
      </c>
      <c r="J86" s="35">
        <v>164</v>
      </c>
      <c r="K86" s="34">
        <f>I86-J86</f>
        <v>32</v>
      </c>
      <c r="L86" s="49"/>
      <c r="M86" s="147" t="s">
        <v>75</v>
      </c>
      <c r="N86" s="148"/>
      <c r="O86" s="71">
        <f>(J66-J70)/J66</f>
        <v>0.8103309120258273</v>
      </c>
      <c r="P86" s="2"/>
    </row>
    <row r="87" spans="1:16" ht="15" customHeight="1" x14ac:dyDescent="0.25">
      <c r="A87" s="2"/>
      <c r="B87" s="41"/>
      <c r="C87" s="45" t="s">
        <v>76</v>
      </c>
      <c r="D87" s="33">
        <v>79.150000000000006</v>
      </c>
      <c r="E87" s="33">
        <v>66.86</v>
      </c>
      <c r="F87" s="34">
        <v>84.47</v>
      </c>
      <c r="P87" s="2"/>
    </row>
    <row r="88" spans="1:16" ht="15" customHeight="1" x14ac:dyDescent="0.25">
      <c r="A88" s="2"/>
      <c r="B88" s="41"/>
      <c r="C88" s="45" t="s">
        <v>77</v>
      </c>
      <c r="D88" s="33">
        <v>77.2</v>
      </c>
      <c r="E88" s="33">
        <v>56.5</v>
      </c>
      <c r="F88" s="34">
        <v>73.19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52.9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91.45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90"/>
      <c r="C97" s="139" t="s">
        <v>431</v>
      </c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1"/>
      <c r="P97" s="2"/>
    </row>
    <row r="98" spans="1:18" ht="15" customHeight="1" x14ac:dyDescent="0.25">
      <c r="A98" s="2"/>
      <c r="C98" s="139" t="s">
        <v>179</v>
      </c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1"/>
      <c r="P98" s="2"/>
    </row>
    <row r="99" spans="1:18" ht="15" customHeight="1" x14ac:dyDescent="0.25">
      <c r="A99" s="2"/>
      <c r="C99" s="139" t="s">
        <v>353</v>
      </c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1"/>
      <c r="P99" s="2"/>
    </row>
    <row r="100" spans="1:18" ht="15.75" customHeight="1" x14ac:dyDescent="0.25">
      <c r="A100" s="2"/>
      <c r="C100" s="139" t="s">
        <v>432</v>
      </c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1"/>
      <c r="P100" s="2"/>
      <c r="R100" s="64" t="s">
        <v>16</v>
      </c>
    </row>
    <row r="101" spans="1:18" ht="15" customHeight="1" x14ac:dyDescent="0.25">
      <c r="A101" s="2"/>
      <c r="C101" s="139" t="s">
        <v>433</v>
      </c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1"/>
      <c r="P101" s="2"/>
    </row>
    <row r="102" spans="1:18" ht="15" customHeight="1" x14ac:dyDescent="0.25">
      <c r="A102" s="2"/>
      <c r="C102" s="139" t="s">
        <v>434</v>
      </c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1"/>
      <c r="P102" s="2"/>
    </row>
    <row r="103" spans="1:18" x14ac:dyDescent="0.25">
      <c r="A103" s="2"/>
      <c r="C103" s="139" t="s">
        <v>435</v>
      </c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1"/>
      <c r="P103" s="2"/>
    </row>
    <row r="104" spans="1:18" x14ac:dyDescent="0.25">
      <c r="A104" s="2"/>
      <c r="C104" s="139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1"/>
      <c r="P104" s="2"/>
    </row>
    <row r="105" spans="1:18" x14ac:dyDescent="0.25">
      <c r="A105" s="2"/>
      <c r="C105" s="139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1"/>
      <c r="P105" s="2"/>
    </row>
    <row r="106" spans="1:18" x14ac:dyDescent="0.25">
      <c r="A106" s="2"/>
      <c r="C106" s="139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1"/>
      <c r="P106" s="2"/>
    </row>
    <row r="107" spans="1:18" x14ac:dyDescent="0.25">
      <c r="A107" s="2"/>
      <c r="C107" s="139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1"/>
      <c r="P107" s="2"/>
    </row>
    <row r="108" spans="1:18" x14ac:dyDescent="0.25">
      <c r="A108" s="2"/>
      <c r="C108" s="139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1"/>
      <c r="P108" s="2"/>
    </row>
    <row r="109" spans="1:18" x14ac:dyDescent="0.25">
      <c r="A109" s="2"/>
      <c r="C109" s="139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1"/>
      <c r="P109" s="2"/>
    </row>
    <row r="110" spans="1:18" x14ac:dyDescent="0.25">
      <c r="A110" s="2"/>
      <c r="C110" s="144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16</v>
      </c>
      <c r="C115" s="4" t="s">
        <v>261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9" t="s">
        <v>18</v>
      </c>
      <c r="D117" s="111" t="s">
        <v>19</v>
      </c>
      <c r="E117" s="111" t="s">
        <v>20</v>
      </c>
      <c r="F117" s="111" t="s">
        <v>21</v>
      </c>
      <c r="G117" s="111"/>
      <c r="H117" s="111"/>
      <c r="I117" s="111"/>
      <c r="J117" s="111"/>
      <c r="K117" s="113"/>
      <c r="M117" s="6" t="s">
        <v>22</v>
      </c>
      <c r="N117" s="114" t="s">
        <v>20</v>
      </c>
      <c r="O117" s="115"/>
      <c r="P117" s="2"/>
    </row>
    <row r="118" spans="1:16" x14ac:dyDescent="0.25">
      <c r="A118" s="2"/>
      <c r="C118" s="110"/>
      <c r="D118" s="112"/>
      <c r="E118" s="112"/>
      <c r="F118" s="7" t="s">
        <v>23</v>
      </c>
      <c r="G118" s="7" t="s">
        <v>24</v>
      </c>
      <c r="H118" s="7" t="s">
        <v>25</v>
      </c>
      <c r="I118" s="7" t="s">
        <v>26</v>
      </c>
      <c r="J118" s="112" t="s">
        <v>6</v>
      </c>
      <c r="K118" s="116"/>
      <c r="M118" s="8">
        <v>1</v>
      </c>
      <c r="N118" s="117"/>
      <c r="O118" s="118"/>
      <c r="P118" s="2"/>
    </row>
    <row r="119" spans="1:16" x14ac:dyDescent="0.25">
      <c r="A119" s="2"/>
      <c r="C119" s="9" t="s">
        <v>27</v>
      </c>
      <c r="D119" s="10"/>
      <c r="E119" s="10"/>
      <c r="F119" s="11">
        <v>1822</v>
      </c>
      <c r="G119" s="12"/>
      <c r="H119" s="12"/>
      <c r="I119" s="12"/>
      <c r="J119" s="119">
        <f>AVERAGE(F119:I119)</f>
        <v>1822</v>
      </c>
      <c r="K119" s="120"/>
      <c r="M119" s="8">
        <v>2</v>
      </c>
      <c r="N119" s="117">
        <v>9</v>
      </c>
      <c r="O119" s="118"/>
      <c r="P119" s="2"/>
    </row>
    <row r="120" spans="1:16" x14ac:dyDescent="0.25">
      <c r="A120" s="2"/>
      <c r="C120" s="9" t="s">
        <v>28</v>
      </c>
      <c r="D120" s="10"/>
      <c r="E120" s="10"/>
      <c r="F120" s="11">
        <v>569</v>
      </c>
      <c r="G120" s="12"/>
      <c r="H120" s="12"/>
      <c r="I120" s="12"/>
      <c r="J120" s="119">
        <f t="shared" ref="J120:J125" si="2">AVERAGE(F120:I120)</f>
        <v>569</v>
      </c>
      <c r="K120" s="120"/>
      <c r="M120" s="8">
        <v>3</v>
      </c>
      <c r="N120" s="117">
        <v>9.6</v>
      </c>
      <c r="O120" s="118"/>
      <c r="P120" s="2"/>
    </row>
    <row r="121" spans="1:16" x14ac:dyDescent="0.25">
      <c r="A121" s="2"/>
      <c r="C121" s="9" t="s">
        <v>29</v>
      </c>
      <c r="D121" s="11">
        <v>60.81</v>
      </c>
      <c r="E121" s="11">
        <v>8.4</v>
      </c>
      <c r="F121" s="11">
        <v>1302</v>
      </c>
      <c r="G121" s="11">
        <v>1287</v>
      </c>
      <c r="H121" s="11">
        <v>1299</v>
      </c>
      <c r="I121" s="11">
        <v>1305</v>
      </c>
      <c r="J121" s="119">
        <f t="shared" si="2"/>
        <v>1298.25</v>
      </c>
      <c r="K121" s="120"/>
      <c r="M121" s="8">
        <v>4</v>
      </c>
      <c r="N121" s="117">
        <v>7.9</v>
      </c>
      <c r="O121" s="118"/>
      <c r="P121" s="2"/>
    </row>
    <row r="122" spans="1:16" x14ac:dyDescent="0.25">
      <c r="A122" s="2"/>
      <c r="C122" s="9" t="s">
        <v>31</v>
      </c>
      <c r="D122" s="11">
        <v>62.04</v>
      </c>
      <c r="E122" s="11">
        <v>9.4</v>
      </c>
      <c r="F122" s="11">
        <v>526</v>
      </c>
      <c r="G122" s="11">
        <v>513</v>
      </c>
      <c r="H122" s="11">
        <v>536</v>
      </c>
      <c r="I122" s="11">
        <v>539</v>
      </c>
      <c r="J122" s="119">
        <f t="shared" si="2"/>
        <v>528.5</v>
      </c>
      <c r="K122" s="120"/>
      <c r="M122" s="8">
        <v>5</v>
      </c>
      <c r="N122" s="117">
        <v>9.1999999999999993</v>
      </c>
      <c r="O122" s="118"/>
      <c r="P122" s="2"/>
    </row>
    <row r="123" spans="1:16" x14ac:dyDescent="0.25">
      <c r="A123" s="2"/>
      <c r="C123" s="9" t="s">
        <v>33</v>
      </c>
      <c r="D123" s="11"/>
      <c r="E123" s="11"/>
      <c r="F123" s="11">
        <v>373</v>
      </c>
      <c r="G123" s="63">
        <v>360</v>
      </c>
      <c r="H123" s="63">
        <v>419</v>
      </c>
      <c r="I123" s="63">
        <v>410</v>
      </c>
      <c r="J123" s="119">
        <f t="shared" si="2"/>
        <v>390.5</v>
      </c>
      <c r="K123" s="120"/>
      <c r="M123" s="13">
        <v>6</v>
      </c>
      <c r="N123" s="121">
        <v>9.5</v>
      </c>
      <c r="O123" s="122"/>
      <c r="P123" s="2"/>
    </row>
    <row r="124" spans="1:16" ht="15.75" thickBot="1" x14ac:dyDescent="0.3">
      <c r="A124" s="2"/>
      <c r="C124" s="9" t="s">
        <v>35</v>
      </c>
      <c r="D124" s="11"/>
      <c r="E124" s="11"/>
      <c r="F124" s="11">
        <v>249</v>
      </c>
      <c r="G124" s="63">
        <v>255</v>
      </c>
      <c r="H124" s="63">
        <v>275</v>
      </c>
      <c r="I124" s="63">
        <v>265</v>
      </c>
      <c r="J124" s="119">
        <f t="shared" si="2"/>
        <v>261</v>
      </c>
      <c r="K124" s="120"/>
      <c r="N124" s="68" t="s">
        <v>36</v>
      </c>
      <c r="O124" s="69" t="s">
        <v>37</v>
      </c>
      <c r="P124" s="2"/>
    </row>
    <row r="125" spans="1:16" ht="15.75" thickBot="1" x14ac:dyDescent="0.3">
      <c r="A125" s="2"/>
      <c r="C125" s="14" t="s">
        <v>39</v>
      </c>
      <c r="D125" s="15">
        <v>59.62</v>
      </c>
      <c r="E125" s="15">
        <v>9.1999999999999993</v>
      </c>
      <c r="F125" s="15">
        <v>252</v>
      </c>
      <c r="G125" s="15">
        <v>266</v>
      </c>
      <c r="H125" s="15">
        <v>279</v>
      </c>
      <c r="I125" s="15">
        <v>271</v>
      </c>
      <c r="J125" s="123">
        <f t="shared" si="2"/>
        <v>267</v>
      </c>
      <c r="K125" s="124"/>
      <c r="M125" s="67" t="s">
        <v>40</v>
      </c>
      <c r="N125" s="65">
        <v>3.26</v>
      </c>
      <c r="O125" s="66">
        <v>5.04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18</v>
      </c>
      <c r="D127" s="18" t="s">
        <v>19</v>
      </c>
      <c r="E127" s="18" t="s">
        <v>20</v>
      </c>
      <c r="F127" s="19" t="s">
        <v>41</v>
      </c>
      <c r="G127" s="20"/>
      <c r="H127" s="17" t="s">
        <v>18</v>
      </c>
      <c r="I127" s="111" t="s">
        <v>42</v>
      </c>
      <c r="J127" s="111"/>
      <c r="K127" s="113"/>
      <c r="M127" s="131" t="s">
        <v>43</v>
      </c>
      <c r="N127" s="132"/>
      <c r="O127" s="115"/>
      <c r="P127" s="2"/>
    </row>
    <row r="128" spans="1:16" x14ac:dyDescent="0.25">
      <c r="A128" s="2"/>
      <c r="C128" s="21" t="s">
        <v>44</v>
      </c>
      <c r="D128" s="11">
        <v>17.64</v>
      </c>
      <c r="E128" s="11">
        <v>10.5</v>
      </c>
      <c r="F128" s="22">
        <v>882</v>
      </c>
      <c r="G128" s="16"/>
      <c r="H128" s="23" t="s">
        <v>1</v>
      </c>
      <c r="I128" s="135">
        <v>5.63</v>
      </c>
      <c r="J128" s="135"/>
      <c r="K128" s="136"/>
      <c r="M128" s="24" t="s">
        <v>20</v>
      </c>
      <c r="N128" s="25" t="s">
        <v>45</v>
      </c>
      <c r="O128" s="26" t="s">
        <v>46</v>
      </c>
      <c r="P128" s="2"/>
    </row>
    <row r="129" spans="1:16" ht="15.75" thickBot="1" x14ac:dyDescent="0.3">
      <c r="A129" s="2"/>
      <c r="C129" s="21" t="s">
        <v>47</v>
      </c>
      <c r="D129" s="11">
        <v>65.23</v>
      </c>
      <c r="E129" s="11"/>
      <c r="F129" s="22">
        <v>295</v>
      </c>
      <c r="G129" s="16"/>
      <c r="H129" s="27" t="s">
        <v>2</v>
      </c>
      <c r="I129" s="137">
        <v>5.33</v>
      </c>
      <c r="J129" s="137"/>
      <c r="K129" s="138"/>
      <c r="M129" s="65">
        <v>7</v>
      </c>
      <c r="N129" s="28">
        <v>85</v>
      </c>
      <c r="O129" s="66">
        <v>0.03</v>
      </c>
      <c r="P129" s="2"/>
    </row>
    <row r="130" spans="1:16" ht="15" customHeight="1" thickBot="1" x14ac:dyDescent="0.3">
      <c r="A130" s="2"/>
      <c r="C130" s="21" t="s">
        <v>48</v>
      </c>
      <c r="D130" s="11">
        <v>65.099999999999994</v>
      </c>
      <c r="E130" s="11"/>
      <c r="F130" s="22">
        <v>282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49</v>
      </c>
      <c r="D131" s="11"/>
      <c r="E131" s="11"/>
      <c r="F131" s="22"/>
      <c r="G131" s="16"/>
      <c r="H131" s="109" t="s">
        <v>50</v>
      </c>
      <c r="I131" s="111"/>
      <c r="J131" s="111"/>
      <c r="K131" s="113"/>
      <c r="M131" s="6" t="s">
        <v>51</v>
      </c>
      <c r="N131" s="29" t="s">
        <v>20</v>
      </c>
      <c r="O131" s="30" t="s">
        <v>52</v>
      </c>
      <c r="P131" s="2"/>
    </row>
    <row r="132" spans="1:16" x14ac:dyDescent="0.25">
      <c r="A132" s="2"/>
      <c r="C132" s="21" t="s">
        <v>53</v>
      </c>
      <c r="D132" s="11">
        <v>63.56</v>
      </c>
      <c r="E132" s="11"/>
      <c r="F132" s="22">
        <v>285</v>
      </c>
      <c r="G132" s="16"/>
      <c r="H132" s="31" t="s">
        <v>54</v>
      </c>
      <c r="I132" s="7" t="s">
        <v>55</v>
      </c>
      <c r="J132" s="7" t="s">
        <v>56</v>
      </c>
      <c r="K132" s="32" t="s">
        <v>57</v>
      </c>
      <c r="M132" s="8">
        <v>1</v>
      </c>
      <c r="N132" s="33">
        <v>5.8</v>
      </c>
      <c r="O132" s="34">
        <v>100</v>
      </c>
      <c r="P132" s="2"/>
    </row>
    <row r="133" spans="1:16" x14ac:dyDescent="0.25">
      <c r="A133" s="2"/>
      <c r="C133" s="21" t="s">
        <v>58</v>
      </c>
      <c r="D133" s="11">
        <v>70.12</v>
      </c>
      <c r="E133" s="11"/>
      <c r="F133" s="22">
        <v>2053</v>
      </c>
      <c r="G133" s="16"/>
      <c r="H133" s="125">
        <v>11</v>
      </c>
      <c r="I133" s="127">
        <v>660</v>
      </c>
      <c r="J133" s="127">
        <v>480</v>
      </c>
      <c r="K133" s="129">
        <f>((I133-J133)/I133)</f>
        <v>0.27272727272727271</v>
      </c>
      <c r="M133" s="13">
        <v>2</v>
      </c>
      <c r="N133" s="35">
        <v>5.6</v>
      </c>
      <c r="O133" s="36">
        <v>100</v>
      </c>
      <c r="P133" s="2"/>
    </row>
    <row r="134" spans="1:16" ht="15.75" thickBot="1" x14ac:dyDescent="0.3">
      <c r="A134" s="2"/>
      <c r="C134" s="21" t="s">
        <v>59</v>
      </c>
      <c r="D134" s="11">
        <v>75.03</v>
      </c>
      <c r="E134" s="11">
        <v>8</v>
      </c>
      <c r="F134" s="22">
        <v>478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60</v>
      </c>
      <c r="D135" s="11"/>
      <c r="E135" s="11"/>
      <c r="F135" s="22">
        <v>536</v>
      </c>
      <c r="G135" s="16"/>
      <c r="H135" s="125"/>
      <c r="I135" s="127"/>
      <c r="J135" s="127"/>
      <c r="K135" s="129" t="e">
        <f>((I135-J135)/I135)</f>
        <v>#DIV/0!</v>
      </c>
      <c r="M135" s="131" t="s">
        <v>61</v>
      </c>
      <c r="N135" s="132"/>
      <c r="O135" s="115"/>
      <c r="P135" s="2"/>
    </row>
    <row r="136" spans="1:16" ht="15.75" thickBot="1" x14ac:dyDescent="0.3">
      <c r="A136" s="2"/>
      <c r="C136" s="21" t="s">
        <v>62</v>
      </c>
      <c r="D136" s="11">
        <v>76.64</v>
      </c>
      <c r="E136" s="11">
        <v>7.4</v>
      </c>
      <c r="F136" s="22">
        <v>1175</v>
      </c>
      <c r="G136" s="16"/>
      <c r="H136" s="126"/>
      <c r="I136" s="128"/>
      <c r="J136" s="128"/>
      <c r="K136" s="130"/>
      <c r="M136" s="133" t="s">
        <v>63</v>
      </c>
      <c r="N136" s="134"/>
      <c r="O136" s="37">
        <f>(J121-J122)/J121</f>
        <v>0.59291353745426534</v>
      </c>
      <c r="P136" s="2"/>
    </row>
    <row r="137" spans="1:16" ht="15.75" thickBot="1" x14ac:dyDescent="0.3">
      <c r="A137" s="2"/>
      <c r="C137" s="38" t="s">
        <v>64</v>
      </c>
      <c r="D137" s="15"/>
      <c r="E137" s="15"/>
      <c r="F137" s="39">
        <v>1227</v>
      </c>
      <c r="G137" s="16"/>
      <c r="M137" s="133" t="s">
        <v>65</v>
      </c>
      <c r="N137" s="134"/>
      <c r="O137" s="37">
        <f>(J122-J123)/J122</f>
        <v>0.26111636707663199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31" t="s">
        <v>66</v>
      </c>
      <c r="I138" s="132"/>
      <c r="J138" s="132"/>
      <c r="K138" s="115"/>
      <c r="M138" s="133" t="s">
        <v>67</v>
      </c>
      <c r="N138" s="134"/>
      <c r="O138" s="37">
        <f>(J123-J124)/J123</f>
        <v>0.33162612035851474</v>
      </c>
      <c r="P138" s="2"/>
    </row>
    <row r="139" spans="1:16" ht="15.75" customHeight="1" x14ac:dyDescent="0.25">
      <c r="A139" s="2"/>
      <c r="B139" s="41"/>
      <c r="C139" s="42" t="s">
        <v>18</v>
      </c>
      <c r="D139" s="43" t="s">
        <v>19</v>
      </c>
      <c r="E139" s="43" t="s">
        <v>14</v>
      </c>
      <c r="F139" s="19" t="s">
        <v>13</v>
      </c>
      <c r="G139" s="44" t="s">
        <v>20</v>
      </c>
      <c r="H139" s="24" t="s">
        <v>18</v>
      </c>
      <c r="I139" s="25" t="s">
        <v>68</v>
      </c>
      <c r="J139" s="25" t="s">
        <v>69</v>
      </c>
      <c r="K139" s="26" t="s">
        <v>70</v>
      </c>
      <c r="M139" s="133" t="s">
        <v>71</v>
      </c>
      <c r="N139" s="134"/>
      <c r="O139" s="37">
        <f>(J124-J125)/J124</f>
        <v>-2.2988505747126436E-2</v>
      </c>
      <c r="P139" s="2"/>
    </row>
    <row r="140" spans="1:16" x14ac:dyDescent="0.25">
      <c r="A140" s="2"/>
      <c r="B140" s="41"/>
      <c r="C140" s="45" t="s">
        <v>72</v>
      </c>
      <c r="D140" s="33">
        <v>91.75</v>
      </c>
      <c r="E140" s="33"/>
      <c r="F140" s="34"/>
      <c r="G140" s="46"/>
      <c r="H140" s="47" t="s">
        <v>1</v>
      </c>
      <c r="I140" s="33">
        <v>336</v>
      </c>
      <c r="J140" s="33">
        <v>273</v>
      </c>
      <c r="K140" s="34">
        <f>I140-J140</f>
        <v>63</v>
      </c>
      <c r="M140" s="142" t="s">
        <v>73</v>
      </c>
      <c r="N140" s="143"/>
      <c r="O140" s="70">
        <f>(J122-J125)/J122</f>
        <v>0.49479659413434246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73.25</v>
      </c>
      <c r="E141" s="33">
        <v>69.02</v>
      </c>
      <c r="F141" s="34">
        <v>94.23</v>
      </c>
      <c r="G141" s="48">
        <v>5.8</v>
      </c>
      <c r="H141" s="65" t="s">
        <v>2</v>
      </c>
      <c r="I141" s="35">
        <v>245</v>
      </c>
      <c r="J141" s="35">
        <v>222</v>
      </c>
      <c r="K141" s="34">
        <f>I141-J141</f>
        <v>23</v>
      </c>
      <c r="L141" s="49"/>
      <c r="M141" s="147" t="s">
        <v>75</v>
      </c>
      <c r="N141" s="148"/>
      <c r="O141" s="71">
        <f>(J121-J125)/J121</f>
        <v>0.79433853264009247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79.150000000000006</v>
      </c>
      <c r="E142" s="33">
        <v>66.45</v>
      </c>
      <c r="F142" s="34">
        <v>83.96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77.650000000000006</v>
      </c>
      <c r="E143" s="33">
        <v>56.48</v>
      </c>
      <c r="F143" s="34">
        <v>72.739999999999995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54.35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91.5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90"/>
      <c r="C152" s="139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1"/>
      <c r="P152" s="2"/>
    </row>
    <row r="153" spans="1:16" ht="15" customHeight="1" x14ac:dyDescent="0.25">
      <c r="A153" s="2"/>
      <c r="C153" s="139" t="s">
        <v>436</v>
      </c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1"/>
      <c r="P153" s="2"/>
    </row>
    <row r="154" spans="1:16" ht="15" customHeight="1" x14ac:dyDescent="0.25">
      <c r="A154" s="2"/>
      <c r="C154" s="139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1"/>
      <c r="P154" s="2"/>
    </row>
    <row r="155" spans="1:16" ht="15" customHeight="1" x14ac:dyDescent="0.25">
      <c r="A155" s="2"/>
      <c r="C155" s="139" t="s">
        <v>437</v>
      </c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1"/>
      <c r="P155" s="2"/>
    </row>
    <row r="156" spans="1:16" ht="15" customHeight="1" x14ac:dyDescent="0.25">
      <c r="A156" s="2"/>
      <c r="C156" s="139" t="s">
        <v>438</v>
      </c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1"/>
      <c r="P156" s="2"/>
    </row>
    <row r="157" spans="1:16" ht="15" customHeight="1" x14ac:dyDescent="0.25">
      <c r="A157" s="2"/>
      <c r="C157" s="139" t="s">
        <v>439</v>
      </c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1"/>
      <c r="P157" s="2"/>
    </row>
    <row r="158" spans="1:16" ht="15" customHeight="1" x14ac:dyDescent="0.25">
      <c r="A158" s="2"/>
      <c r="C158" s="139" t="s">
        <v>440</v>
      </c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1"/>
      <c r="P158" s="2"/>
    </row>
    <row r="159" spans="1:16" x14ac:dyDescent="0.25">
      <c r="A159" s="2"/>
      <c r="C159" s="139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1"/>
      <c r="P159" s="2"/>
    </row>
    <row r="160" spans="1:16" x14ac:dyDescent="0.25">
      <c r="A160" s="2"/>
      <c r="C160" s="139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1"/>
      <c r="P160" s="2"/>
    </row>
    <row r="161" spans="1:16" x14ac:dyDescent="0.25">
      <c r="A161" s="2"/>
      <c r="C161" s="139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1"/>
      <c r="P161" s="2"/>
    </row>
    <row r="162" spans="1:16" x14ac:dyDescent="0.25">
      <c r="A162" s="2"/>
      <c r="C162" s="139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1"/>
      <c r="P162" s="2"/>
    </row>
    <row r="163" spans="1:16" x14ac:dyDescent="0.25">
      <c r="A163" s="2"/>
      <c r="C163" s="139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1"/>
      <c r="P163" s="2"/>
    </row>
    <row r="164" spans="1:16" x14ac:dyDescent="0.25">
      <c r="A164" s="2"/>
      <c r="C164" s="139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1"/>
      <c r="P164" s="2"/>
    </row>
    <row r="165" spans="1:16" x14ac:dyDescent="0.25">
      <c r="A165" s="2"/>
      <c r="C165" s="144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19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8035-D06C-4105-9545-EE1DE758FB86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229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9" t="s">
        <v>18</v>
      </c>
      <c r="D5" s="111" t="s">
        <v>19</v>
      </c>
      <c r="E5" s="111" t="s">
        <v>20</v>
      </c>
      <c r="F5" s="111" t="s">
        <v>21</v>
      </c>
      <c r="G5" s="111"/>
      <c r="H5" s="111"/>
      <c r="I5" s="111"/>
      <c r="J5" s="111"/>
      <c r="K5" s="113"/>
      <c r="M5" s="6" t="s">
        <v>22</v>
      </c>
      <c r="N5" s="114" t="s">
        <v>20</v>
      </c>
      <c r="O5" s="115"/>
      <c r="P5" s="2"/>
    </row>
    <row r="6" spans="1:19" x14ac:dyDescent="0.25">
      <c r="A6" s="2"/>
      <c r="C6" s="110"/>
      <c r="D6" s="112"/>
      <c r="E6" s="112"/>
      <c r="F6" s="7" t="s">
        <v>23</v>
      </c>
      <c r="G6" s="7" t="s">
        <v>24</v>
      </c>
      <c r="H6" s="7" t="s">
        <v>25</v>
      </c>
      <c r="I6" s="7" t="s">
        <v>26</v>
      </c>
      <c r="J6" s="112" t="s">
        <v>6</v>
      </c>
      <c r="K6" s="116"/>
      <c r="M6" s="8">
        <v>1</v>
      </c>
      <c r="N6" s="117"/>
      <c r="O6" s="118"/>
      <c r="P6" s="2"/>
      <c r="R6" s="56" t="s">
        <v>0</v>
      </c>
      <c r="S6" s="56">
        <f>AVERAGE(J9,J66,J121)</f>
        <v>1075.6666666666667</v>
      </c>
    </row>
    <row r="7" spans="1:19" x14ac:dyDescent="0.25">
      <c r="A7" s="2"/>
      <c r="C7" s="9" t="s">
        <v>27</v>
      </c>
      <c r="D7" s="10"/>
      <c r="E7" s="10"/>
      <c r="F7" s="11">
        <v>1759</v>
      </c>
      <c r="G7" s="12"/>
      <c r="H7" s="12"/>
      <c r="I7" s="12"/>
      <c r="J7" s="119">
        <f>AVERAGE(F7:I7)</f>
        <v>1759</v>
      </c>
      <c r="K7" s="120"/>
      <c r="M7" s="8">
        <v>2</v>
      </c>
      <c r="N7" s="117">
        <v>8.8000000000000007</v>
      </c>
      <c r="O7" s="118"/>
      <c r="P7" s="2"/>
      <c r="R7" s="56" t="s">
        <v>1</v>
      </c>
      <c r="S7" s="72">
        <f>AVERAGE(J10,J67,J122)</f>
        <v>467.25</v>
      </c>
    </row>
    <row r="8" spans="1:19" x14ac:dyDescent="0.25">
      <c r="A8" s="2"/>
      <c r="C8" s="9" t="s">
        <v>28</v>
      </c>
      <c r="D8" s="10"/>
      <c r="E8" s="10"/>
      <c r="F8" s="11">
        <v>590</v>
      </c>
      <c r="G8" s="12"/>
      <c r="H8" s="12"/>
      <c r="I8" s="12"/>
      <c r="J8" s="119">
        <f t="shared" ref="J8:J13" si="0">AVERAGE(F8:I8)</f>
        <v>590</v>
      </c>
      <c r="K8" s="120"/>
      <c r="M8" s="8">
        <v>3</v>
      </c>
      <c r="N8" s="117">
        <v>9.5</v>
      </c>
      <c r="O8" s="118"/>
      <c r="P8" s="2"/>
      <c r="R8" s="56" t="s">
        <v>2</v>
      </c>
      <c r="S8" s="73">
        <f>AVERAGE(J13,J70,J125)</f>
        <v>203.66666666666666</v>
      </c>
    </row>
    <row r="9" spans="1:19" x14ac:dyDescent="0.25">
      <c r="A9" s="2"/>
      <c r="C9" s="9" t="s">
        <v>29</v>
      </c>
      <c r="D9" s="11">
        <v>62.47</v>
      </c>
      <c r="E9" s="11">
        <v>7.8</v>
      </c>
      <c r="F9" s="11">
        <v>1109</v>
      </c>
      <c r="G9" s="11">
        <v>1117</v>
      </c>
      <c r="H9" s="11">
        <v>1090</v>
      </c>
      <c r="I9" s="11">
        <v>922</v>
      </c>
      <c r="J9" s="119">
        <f t="shared" si="0"/>
        <v>1059.5</v>
      </c>
      <c r="K9" s="120"/>
      <c r="M9" s="8">
        <v>4</v>
      </c>
      <c r="N9" s="117">
        <v>8.4</v>
      </c>
      <c r="O9" s="118"/>
      <c r="P9" s="2"/>
      <c r="R9" s="74" t="s">
        <v>552</v>
      </c>
      <c r="S9" s="76">
        <f>S6-S7</f>
        <v>608.41666666666674</v>
      </c>
    </row>
    <row r="10" spans="1:19" x14ac:dyDescent="0.25">
      <c r="A10" s="2"/>
      <c r="C10" s="9" t="s">
        <v>31</v>
      </c>
      <c r="D10" s="11">
        <v>60.17</v>
      </c>
      <c r="E10" s="11">
        <v>8.8000000000000007</v>
      </c>
      <c r="F10" s="11">
        <v>589</v>
      </c>
      <c r="G10" s="11">
        <v>596</v>
      </c>
      <c r="H10" s="11">
        <v>567</v>
      </c>
      <c r="I10" s="11">
        <v>449</v>
      </c>
      <c r="J10" s="119">
        <f t="shared" si="0"/>
        <v>550.25</v>
      </c>
      <c r="K10" s="120"/>
      <c r="M10" s="8">
        <v>5</v>
      </c>
      <c r="N10" s="117">
        <v>9.5</v>
      </c>
      <c r="O10" s="118"/>
      <c r="P10" s="2"/>
      <c r="R10" s="74" t="s">
        <v>32</v>
      </c>
      <c r="S10" s="76">
        <f>S7-S8</f>
        <v>263.58333333333337</v>
      </c>
    </row>
    <row r="11" spans="1:19" x14ac:dyDescent="0.25">
      <c r="A11" s="2"/>
      <c r="C11" s="9" t="s">
        <v>33</v>
      </c>
      <c r="D11" s="11"/>
      <c r="E11" s="11"/>
      <c r="F11" s="11">
        <v>444</v>
      </c>
      <c r="G11" s="63">
        <v>456</v>
      </c>
      <c r="H11" s="63">
        <v>441</v>
      </c>
      <c r="I11" s="63">
        <v>379</v>
      </c>
      <c r="J11" s="119">
        <f t="shared" si="0"/>
        <v>430</v>
      </c>
      <c r="K11" s="120"/>
      <c r="M11" s="13">
        <v>6</v>
      </c>
      <c r="N11" s="121">
        <v>9.3000000000000007</v>
      </c>
      <c r="O11" s="122"/>
      <c r="P11" s="2"/>
      <c r="R11" s="74" t="s">
        <v>30</v>
      </c>
      <c r="S11" s="75">
        <f>S6-S8</f>
        <v>872.00000000000011</v>
      </c>
    </row>
    <row r="12" spans="1:19" ht="15.75" thickBot="1" x14ac:dyDescent="0.3">
      <c r="A12" s="2"/>
      <c r="C12" s="9" t="s">
        <v>35</v>
      </c>
      <c r="D12" s="11"/>
      <c r="E12" s="11"/>
      <c r="F12" s="11">
        <v>249</v>
      </c>
      <c r="G12" s="63">
        <v>255</v>
      </c>
      <c r="H12" s="63">
        <v>229</v>
      </c>
      <c r="I12" s="63">
        <v>206</v>
      </c>
      <c r="J12" s="119">
        <f t="shared" si="0"/>
        <v>234.75</v>
      </c>
      <c r="K12" s="120"/>
      <c r="N12" s="68" t="s">
        <v>36</v>
      </c>
      <c r="O12" s="69" t="s">
        <v>37</v>
      </c>
      <c r="P12" s="2"/>
      <c r="R12" s="77" t="s">
        <v>553</v>
      </c>
      <c r="S12" s="94">
        <f>S9/S6</f>
        <v>0.56561822125813455</v>
      </c>
    </row>
    <row r="13" spans="1:19" ht="15.75" thickBot="1" x14ac:dyDescent="0.3">
      <c r="A13" s="2"/>
      <c r="C13" s="14" t="s">
        <v>39</v>
      </c>
      <c r="D13" s="15">
        <v>60.04</v>
      </c>
      <c r="E13" s="15">
        <v>8.6999999999999993</v>
      </c>
      <c r="F13" s="15">
        <v>259</v>
      </c>
      <c r="G13" s="15">
        <v>263</v>
      </c>
      <c r="H13" s="15">
        <v>238</v>
      </c>
      <c r="I13" s="15">
        <v>199</v>
      </c>
      <c r="J13" s="123">
        <f t="shared" si="0"/>
        <v>239.75</v>
      </c>
      <c r="K13" s="124"/>
      <c r="M13" s="67" t="s">
        <v>40</v>
      </c>
      <c r="N13" s="65">
        <v>3.98</v>
      </c>
      <c r="O13" s="66">
        <v>5.55</v>
      </c>
      <c r="P13" s="2"/>
      <c r="R13" s="77" t="s">
        <v>38</v>
      </c>
      <c r="S13" s="78">
        <f>S10/S7</f>
        <v>0.56411628321740692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34</v>
      </c>
      <c r="S14" s="94">
        <f>S11/S6</f>
        <v>0.81066005577936173</v>
      </c>
    </row>
    <row r="15" spans="1:19" ht="15" customHeight="1" x14ac:dyDescent="0.25">
      <c r="A15" s="2"/>
      <c r="C15" s="17" t="s">
        <v>18</v>
      </c>
      <c r="D15" s="18" t="s">
        <v>19</v>
      </c>
      <c r="E15" s="18" t="s">
        <v>20</v>
      </c>
      <c r="F15" s="19" t="s">
        <v>41</v>
      </c>
      <c r="G15" s="20"/>
      <c r="H15" s="17" t="s">
        <v>18</v>
      </c>
      <c r="I15" s="111" t="s">
        <v>42</v>
      </c>
      <c r="J15" s="111"/>
      <c r="K15" s="113"/>
      <c r="M15" s="131" t="s">
        <v>43</v>
      </c>
      <c r="N15" s="132"/>
      <c r="O15" s="115"/>
      <c r="P15" s="2"/>
    </row>
    <row r="16" spans="1:19" x14ac:dyDescent="0.25">
      <c r="A16" s="2"/>
      <c r="C16" s="21" t="s">
        <v>44</v>
      </c>
      <c r="D16" s="11">
        <v>10.31</v>
      </c>
      <c r="E16" s="11">
        <v>10.3</v>
      </c>
      <c r="F16" s="22">
        <v>1398</v>
      </c>
      <c r="G16" s="16"/>
      <c r="H16" s="23" t="s">
        <v>1</v>
      </c>
      <c r="I16" s="135">
        <v>7.06</v>
      </c>
      <c r="J16" s="135"/>
      <c r="K16" s="136"/>
      <c r="M16" s="24" t="s">
        <v>20</v>
      </c>
      <c r="N16" s="25" t="s">
        <v>45</v>
      </c>
      <c r="O16" s="26" t="s">
        <v>46</v>
      </c>
      <c r="P16" s="2"/>
    </row>
    <row r="17" spans="1:16" ht="15.75" thickBot="1" x14ac:dyDescent="0.3">
      <c r="A17" s="2"/>
      <c r="C17" s="21" t="s">
        <v>47</v>
      </c>
      <c r="D17" s="11">
        <v>64.64</v>
      </c>
      <c r="E17" s="11"/>
      <c r="F17" s="22">
        <v>233</v>
      </c>
      <c r="G17" s="16"/>
      <c r="H17" s="27" t="s">
        <v>2</v>
      </c>
      <c r="I17" s="137">
        <v>6.28</v>
      </c>
      <c r="J17" s="137"/>
      <c r="K17" s="138"/>
      <c r="M17" s="65">
        <v>6.9</v>
      </c>
      <c r="N17" s="28">
        <v>141</v>
      </c>
      <c r="O17" s="66">
        <v>0.04</v>
      </c>
      <c r="P17" s="2"/>
    </row>
    <row r="18" spans="1:16" ht="15.75" thickBot="1" x14ac:dyDescent="0.3">
      <c r="A18" s="2"/>
      <c r="C18" s="21" t="s">
        <v>48</v>
      </c>
      <c r="D18" s="11">
        <v>65.09</v>
      </c>
      <c r="E18" s="11"/>
      <c r="F18" s="22">
        <v>267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49</v>
      </c>
      <c r="D19" s="11"/>
      <c r="E19" s="11"/>
      <c r="F19" s="22"/>
      <c r="G19" s="16"/>
      <c r="H19" s="109" t="s">
        <v>50</v>
      </c>
      <c r="I19" s="111"/>
      <c r="J19" s="111"/>
      <c r="K19" s="113"/>
      <c r="M19" s="6" t="s">
        <v>51</v>
      </c>
      <c r="N19" s="29" t="s">
        <v>20</v>
      </c>
      <c r="O19" s="30" t="s">
        <v>52</v>
      </c>
      <c r="P19" s="2"/>
    </row>
    <row r="20" spans="1:16" x14ac:dyDescent="0.25">
      <c r="A20" s="2"/>
      <c r="C20" s="21" t="s">
        <v>53</v>
      </c>
      <c r="D20" s="11">
        <v>68.010000000000005</v>
      </c>
      <c r="E20" s="11"/>
      <c r="F20" s="22">
        <v>240</v>
      </c>
      <c r="G20" s="16"/>
      <c r="H20" s="31" t="s">
        <v>54</v>
      </c>
      <c r="I20" s="7" t="s">
        <v>55</v>
      </c>
      <c r="J20" s="7" t="s">
        <v>56</v>
      </c>
      <c r="K20" s="32" t="s">
        <v>57</v>
      </c>
      <c r="M20" s="8">
        <v>1</v>
      </c>
      <c r="N20" s="33">
        <v>5.8</v>
      </c>
      <c r="O20" s="34">
        <v>150</v>
      </c>
      <c r="P20" s="2"/>
    </row>
    <row r="21" spans="1:16" x14ac:dyDescent="0.25">
      <c r="A21" s="2"/>
      <c r="C21" s="21" t="s">
        <v>58</v>
      </c>
      <c r="D21" s="11">
        <v>76.180000000000007</v>
      </c>
      <c r="E21" s="11"/>
      <c r="F21" s="22">
        <v>1919</v>
      </c>
      <c r="G21" s="16"/>
      <c r="H21" s="125">
        <v>1</v>
      </c>
      <c r="I21" s="127">
        <v>402</v>
      </c>
      <c r="J21" s="127">
        <v>155</v>
      </c>
      <c r="K21" s="129">
        <f>((I21-J21)/I21)</f>
        <v>0.61442786069651745</v>
      </c>
      <c r="M21" s="13">
        <v>2</v>
      </c>
      <c r="N21" s="35">
        <v>5.6</v>
      </c>
      <c r="O21" s="36">
        <v>150</v>
      </c>
      <c r="P21" s="2"/>
    </row>
    <row r="22" spans="1:16" ht="15.75" customHeight="1" thickBot="1" x14ac:dyDescent="0.3">
      <c r="A22" s="2"/>
      <c r="C22" s="21" t="s">
        <v>59</v>
      </c>
      <c r="D22" s="11">
        <v>76.91</v>
      </c>
      <c r="E22" s="11">
        <v>8.5</v>
      </c>
      <c r="F22" s="22">
        <v>731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60</v>
      </c>
      <c r="D23" s="11"/>
      <c r="E23" s="11"/>
      <c r="F23" s="22">
        <v>722</v>
      </c>
      <c r="G23" s="16"/>
      <c r="H23" s="125">
        <v>6</v>
      </c>
      <c r="I23" s="127">
        <v>349</v>
      </c>
      <c r="J23" s="127">
        <v>222</v>
      </c>
      <c r="K23" s="129">
        <f>((I23-J23)/I23)</f>
        <v>0.36389684813753581</v>
      </c>
      <c r="M23" s="131" t="s">
        <v>61</v>
      </c>
      <c r="N23" s="132"/>
      <c r="O23" s="115"/>
      <c r="P23" s="2"/>
    </row>
    <row r="24" spans="1:16" ht="15.75" thickBot="1" x14ac:dyDescent="0.3">
      <c r="A24" s="2"/>
      <c r="C24" s="21" t="s">
        <v>62</v>
      </c>
      <c r="D24" s="11">
        <v>77.08</v>
      </c>
      <c r="E24" s="11">
        <v>7.9</v>
      </c>
      <c r="F24" s="22">
        <v>1219</v>
      </c>
      <c r="G24" s="16"/>
      <c r="H24" s="126"/>
      <c r="I24" s="128"/>
      <c r="J24" s="128"/>
      <c r="K24" s="130"/>
      <c r="M24" s="133" t="s">
        <v>63</v>
      </c>
      <c r="N24" s="134"/>
      <c r="O24" s="37">
        <f>(J9-J10)/J9</f>
        <v>0.48065125058990088</v>
      </c>
      <c r="P24" s="2"/>
    </row>
    <row r="25" spans="1:16" ht="15.75" thickBot="1" x14ac:dyDescent="0.3">
      <c r="A25" s="2"/>
      <c r="C25" s="38" t="s">
        <v>64</v>
      </c>
      <c r="D25" s="15"/>
      <c r="E25" s="15"/>
      <c r="F25" s="39">
        <v>1188</v>
      </c>
      <c r="G25" s="16"/>
      <c r="M25" s="133" t="s">
        <v>65</v>
      </c>
      <c r="N25" s="134"/>
      <c r="O25" s="37">
        <f>(J10-J11)/J10</f>
        <v>0.21853702862335303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31" t="s">
        <v>66</v>
      </c>
      <c r="I26" s="132"/>
      <c r="J26" s="132"/>
      <c r="K26" s="115"/>
      <c r="M26" s="133" t="s">
        <v>67</v>
      </c>
      <c r="N26" s="134"/>
      <c r="O26" s="37">
        <f>(J11-J12)/J11</f>
        <v>0.45406976744186045</v>
      </c>
      <c r="P26" s="2"/>
    </row>
    <row r="27" spans="1:16" ht="15.75" customHeight="1" x14ac:dyDescent="0.25">
      <c r="A27" s="2"/>
      <c r="B27" s="41"/>
      <c r="C27" s="42" t="s">
        <v>18</v>
      </c>
      <c r="D27" s="43" t="s">
        <v>19</v>
      </c>
      <c r="E27" s="43" t="s">
        <v>14</v>
      </c>
      <c r="F27" s="19" t="s">
        <v>13</v>
      </c>
      <c r="G27" s="44" t="s">
        <v>20</v>
      </c>
      <c r="H27" s="24" t="s">
        <v>18</v>
      </c>
      <c r="I27" s="25" t="s">
        <v>68</v>
      </c>
      <c r="J27" s="25" t="s">
        <v>69</v>
      </c>
      <c r="K27" s="26" t="s">
        <v>70</v>
      </c>
      <c r="M27" s="133" t="s">
        <v>71</v>
      </c>
      <c r="N27" s="134"/>
      <c r="O27" s="37">
        <f>(J12-J13)/J12</f>
        <v>-2.1299254526091587E-2</v>
      </c>
      <c r="P27" s="2"/>
    </row>
    <row r="28" spans="1:16" ht="15" customHeight="1" x14ac:dyDescent="0.25">
      <c r="A28" s="2"/>
      <c r="B28" s="41"/>
      <c r="C28" s="45" t="s">
        <v>72</v>
      </c>
      <c r="D28" s="33">
        <v>91.18</v>
      </c>
      <c r="E28" s="33"/>
      <c r="F28" s="34"/>
      <c r="G28" s="46"/>
      <c r="H28" s="47" t="s">
        <v>104</v>
      </c>
      <c r="I28" s="33">
        <v>789</v>
      </c>
      <c r="J28" s="33">
        <v>700</v>
      </c>
      <c r="K28" s="34">
        <f>I28-J28</f>
        <v>89</v>
      </c>
      <c r="M28" s="142" t="s">
        <v>73</v>
      </c>
      <c r="N28" s="143"/>
      <c r="O28" s="70">
        <f>(J10-J13)/J10</f>
        <v>0.56428895956383462</v>
      </c>
      <c r="P28" s="2"/>
    </row>
    <row r="29" spans="1:16" ht="15.75" thickBot="1" x14ac:dyDescent="0.3">
      <c r="A29" s="2"/>
      <c r="B29" s="41"/>
      <c r="C29" s="45" t="s">
        <v>74</v>
      </c>
      <c r="D29" s="33">
        <v>73.05</v>
      </c>
      <c r="E29" s="33">
        <v>67.98</v>
      </c>
      <c r="F29" s="34">
        <v>93.07</v>
      </c>
      <c r="G29" s="48">
        <v>6.5</v>
      </c>
      <c r="H29" s="65" t="s">
        <v>2</v>
      </c>
      <c r="I29" s="35">
        <v>278</v>
      </c>
      <c r="J29" s="35">
        <v>254</v>
      </c>
      <c r="K29" s="36">
        <f>I29-J29</f>
        <v>24</v>
      </c>
      <c r="L29" s="49"/>
      <c r="M29" s="147" t="s">
        <v>75</v>
      </c>
      <c r="N29" s="148"/>
      <c r="O29" s="71">
        <f>(J9-J13)/J9</f>
        <v>0.77371401604530443</v>
      </c>
      <c r="P29" s="2"/>
    </row>
    <row r="30" spans="1:16" ht="15" customHeight="1" x14ac:dyDescent="0.25">
      <c r="A30" s="2"/>
      <c r="B30" s="41"/>
      <c r="C30" s="45" t="s">
        <v>76</v>
      </c>
      <c r="D30" s="33">
        <v>79.150000000000006</v>
      </c>
      <c r="E30" s="33">
        <v>66</v>
      </c>
      <c r="F30" s="34">
        <v>83.39</v>
      </c>
      <c r="P30" s="2"/>
    </row>
    <row r="31" spans="1:16" ht="15" customHeight="1" x14ac:dyDescent="0.25">
      <c r="A31" s="2"/>
      <c r="B31" s="41"/>
      <c r="C31" s="45" t="s">
        <v>77</v>
      </c>
      <c r="D31" s="33">
        <v>76.650000000000006</v>
      </c>
      <c r="E31" s="33">
        <v>55.96</v>
      </c>
      <c r="F31" s="34">
        <v>73.010000000000005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57.05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91.14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90"/>
      <c r="C40" s="139" t="s">
        <v>441</v>
      </c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1"/>
      <c r="P40" s="2"/>
    </row>
    <row r="41" spans="1:16" x14ac:dyDescent="0.25">
      <c r="A41" s="2"/>
      <c r="C41" s="139"/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1"/>
      <c r="P41" s="2"/>
    </row>
    <row r="42" spans="1:16" x14ac:dyDescent="0.25">
      <c r="A42" s="2"/>
      <c r="C42" s="139" t="s">
        <v>268</v>
      </c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1"/>
      <c r="P42" s="2"/>
    </row>
    <row r="43" spans="1:16" x14ac:dyDescent="0.25">
      <c r="A43" s="2"/>
      <c r="C43" s="139" t="s">
        <v>442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1"/>
      <c r="P43" s="2"/>
    </row>
    <row r="44" spans="1:16" x14ac:dyDescent="0.25">
      <c r="A44" s="2"/>
      <c r="C44" s="139" t="s">
        <v>443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1"/>
      <c r="P44" s="2"/>
    </row>
    <row r="45" spans="1:16" x14ac:dyDescent="0.25">
      <c r="A45" s="2"/>
      <c r="C45" s="139" t="s">
        <v>444</v>
      </c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1"/>
      <c r="P45" s="2"/>
    </row>
    <row r="46" spans="1:16" x14ac:dyDescent="0.25">
      <c r="A46" s="2"/>
      <c r="C46" s="139" t="s">
        <v>445</v>
      </c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1"/>
      <c r="P46" s="2"/>
    </row>
    <row r="47" spans="1:16" x14ac:dyDescent="0.25">
      <c r="A47" s="2"/>
      <c r="C47" s="139" t="s">
        <v>446</v>
      </c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1"/>
      <c r="P47" s="2"/>
    </row>
    <row r="48" spans="1:16" x14ac:dyDescent="0.25">
      <c r="A48" s="2"/>
      <c r="C48" s="139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1"/>
      <c r="P48" s="2"/>
    </row>
    <row r="49" spans="1:16" x14ac:dyDescent="0.25">
      <c r="A49" s="2"/>
      <c r="C49" s="139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1"/>
      <c r="P49" s="2"/>
    </row>
    <row r="50" spans="1:16" ht="15" customHeight="1" x14ac:dyDescent="0.25">
      <c r="A50" s="2"/>
      <c r="C50" s="139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1"/>
      <c r="P50" s="2"/>
    </row>
    <row r="51" spans="1:16" x14ac:dyDescent="0.25">
      <c r="A51" s="2"/>
      <c r="C51" s="139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1"/>
      <c r="P51" s="2"/>
    </row>
    <row r="52" spans="1:16" x14ac:dyDescent="0.25">
      <c r="A52" s="2"/>
      <c r="C52" s="139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1"/>
      <c r="P52" s="2"/>
    </row>
    <row r="53" spans="1:16" x14ac:dyDescent="0.25">
      <c r="A53" s="2"/>
      <c r="C53" s="144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89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9" t="s">
        <v>18</v>
      </c>
      <c r="D62" s="111" t="s">
        <v>19</v>
      </c>
      <c r="E62" s="111" t="s">
        <v>20</v>
      </c>
      <c r="F62" s="111" t="s">
        <v>21</v>
      </c>
      <c r="G62" s="111"/>
      <c r="H62" s="111"/>
      <c r="I62" s="111"/>
      <c r="J62" s="111"/>
      <c r="K62" s="113"/>
      <c r="M62" s="6" t="s">
        <v>22</v>
      </c>
      <c r="N62" s="114" t="s">
        <v>20</v>
      </c>
      <c r="O62" s="115"/>
      <c r="P62" s="2"/>
    </row>
    <row r="63" spans="1:16" x14ac:dyDescent="0.25">
      <c r="A63" s="2"/>
      <c r="C63" s="110"/>
      <c r="D63" s="112"/>
      <c r="E63" s="112"/>
      <c r="F63" s="7" t="s">
        <v>23</v>
      </c>
      <c r="G63" s="7" t="s">
        <v>24</v>
      </c>
      <c r="H63" s="7" t="s">
        <v>25</v>
      </c>
      <c r="I63" s="7" t="s">
        <v>26</v>
      </c>
      <c r="J63" s="112" t="s">
        <v>6</v>
      </c>
      <c r="K63" s="116"/>
      <c r="M63" s="8">
        <v>1</v>
      </c>
      <c r="N63" s="117"/>
      <c r="O63" s="118"/>
      <c r="P63" s="2"/>
    </row>
    <row r="64" spans="1:16" ht="15" customHeight="1" x14ac:dyDescent="0.25">
      <c r="A64" s="2"/>
      <c r="C64" s="9" t="s">
        <v>27</v>
      </c>
      <c r="D64" s="10"/>
      <c r="E64" s="10"/>
      <c r="F64" s="11">
        <v>1721</v>
      </c>
      <c r="G64" s="12"/>
      <c r="H64" s="12"/>
      <c r="I64" s="12"/>
      <c r="J64" s="119">
        <f>AVERAGE(F64:I64)</f>
        <v>1721</v>
      </c>
      <c r="K64" s="120"/>
      <c r="M64" s="8">
        <v>2</v>
      </c>
      <c r="N64" s="117">
        <v>8.9</v>
      </c>
      <c r="O64" s="118"/>
      <c r="P64" s="2"/>
    </row>
    <row r="65" spans="1:16" x14ac:dyDescent="0.25">
      <c r="A65" s="2"/>
      <c r="C65" s="9" t="s">
        <v>28</v>
      </c>
      <c r="D65" s="10"/>
      <c r="E65" s="10"/>
      <c r="F65" s="11">
        <v>625</v>
      </c>
      <c r="G65" s="12"/>
      <c r="H65" s="12"/>
      <c r="I65" s="12"/>
      <c r="J65" s="119">
        <f t="shared" ref="J65:J70" si="1">AVERAGE(F65:I65)</f>
        <v>625</v>
      </c>
      <c r="K65" s="120"/>
      <c r="M65" s="8">
        <v>3</v>
      </c>
      <c r="N65" s="117">
        <v>9.4</v>
      </c>
      <c r="O65" s="118"/>
      <c r="P65" s="2"/>
    </row>
    <row r="66" spans="1:16" ht="15" customHeight="1" x14ac:dyDescent="0.25">
      <c r="A66" s="2"/>
      <c r="C66" s="9" t="s">
        <v>29</v>
      </c>
      <c r="D66" s="11">
        <v>61.43</v>
      </c>
      <c r="E66" s="11">
        <v>8</v>
      </c>
      <c r="F66" s="11">
        <v>1178</v>
      </c>
      <c r="G66" s="11">
        <v>1239</v>
      </c>
      <c r="H66" s="11">
        <v>933</v>
      </c>
      <c r="I66" s="11">
        <v>1007</v>
      </c>
      <c r="J66" s="119">
        <f t="shared" si="1"/>
        <v>1089.25</v>
      </c>
      <c r="K66" s="120"/>
      <c r="M66" s="8">
        <v>4</v>
      </c>
      <c r="N66" s="117">
        <v>7.6</v>
      </c>
      <c r="O66" s="118"/>
      <c r="P66" s="2"/>
    </row>
    <row r="67" spans="1:16" ht="15" customHeight="1" x14ac:dyDescent="0.25">
      <c r="A67" s="2"/>
      <c r="C67" s="9" t="s">
        <v>31</v>
      </c>
      <c r="D67" s="11">
        <v>58.13</v>
      </c>
      <c r="E67" s="11">
        <v>9.1999999999999993</v>
      </c>
      <c r="F67" s="11">
        <v>393</v>
      </c>
      <c r="G67" s="11">
        <v>356</v>
      </c>
      <c r="H67" s="11">
        <v>380</v>
      </c>
      <c r="I67" s="11">
        <v>444</v>
      </c>
      <c r="J67" s="119">
        <f t="shared" si="1"/>
        <v>393.25</v>
      </c>
      <c r="K67" s="120"/>
      <c r="M67" s="8">
        <v>5</v>
      </c>
      <c r="N67" s="117">
        <v>8.5</v>
      </c>
      <c r="O67" s="118"/>
      <c r="P67" s="2"/>
    </row>
    <row r="68" spans="1:16" ht="15.75" customHeight="1" thickBot="1" x14ac:dyDescent="0.3">
      <c r="A68" s="2"/>
      <c r="C68" s="9" t="s">
        <v>33</v>
      </c>
      <c r="D68" s="11"/>
      <c r="E68" s="11"/>
      <c r="F68" s="11">
        <v>247</v>
      </c>
      <c r="G68" s="63">
        <v>241</v>
      </c>
      <c r="H68" s="63">
        <v>228</v>
      </c>
      <c r="I68" s="63">
        <v>229</v>
      </c>
      <c r="J68" s="119">
        <f t="shared" si="1"/>
        <v>236.25</v>
      </c>
      <c r="K68" s="120"/>
      <c r="M68" s="13">
        <v>6</v>
      </c>
      <c r="N68" s="121">
        <v>9.1999999999999993</v>
      </c>
      <c r="O68" s="122"/>
      <c r="P68" s="2"/>
    </row>
    <row r="69" spans="1:16" ht="15.75" thickBot="1" x14ac:dyDescent="0.3">
      <c r="A69" s="2"/>
      <c r="C69" s="9" t="s">
        <v>35</v>
      </c>
      <c r="D69" s="11"/>
      <c r="E69" s="11"/>
      <c r="F69" s="11">
        <v>205</v>
      </c>
      <c r="G69" s="63">
        <v>196</v>
      </c>
      <c r="H69" s="63">
        <v>184</v>
      </c>
      <c r="I69" s="63">
        <v>162</v>
      </c>
      <c r="J69" s="119">
        <f t="shared" si="1"/>
        <v>186.75</v>
      </c>
      <c r="K69" s="120"/>
      <c r="N69" s="68" t="s">
        <v>36</v>
      </c>
      <c r="O69" s="69" t="s">
        <v>37</v>
      </c>
      <c r="P69" s="2"/>
    </row>
    <row r="70" spans="1:16" ht="15.75" thickBot="1" x14ac:dyDescent="0.3">
      <c r="A70" s="2"/>
      <c r="C70" s="14" t="s">
        <v>39</v>
      </c>
      <c r="D70" s="15">
        <v>58.04</v>
      </c>
      <c r="E70" s="15">
        <v>8.8000000000000007</v>
      </c>
      <c r="F70" s="15">
        <v>207</v>
      </c>
      <c r="G70" s="15">
        <v>206</v>
      </c>
      <c r="H70" s="15">
        <v>187</v>
      </c>
      <c r="I70" s="15">
        <v>177</v>
      </c>
      <c r="J70" s="123">
        <f t="shared" si="1"/>
        <v>194.25</v>
      </c>
      <c r="K70" s="124"/>
      <c r="M70" s="67" t="s">
        <v>40</v>
      </c>
      <c r="N70" s="65">
        <v>3.13</v>
      </c>
      <c r="O70" s="66">
        <v>4.51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18</v>
      </c>
      <c r="D72" s="18" t="s">
        <v>19</v>
      </c>
      <c r="E72" s="18" t="s">
        <v>20</v>
      </c>
      <c r="F72" s="19" t="s">
        <v>41</v>
      </c>
      <c r="G72" s="20"/>
      <c r="H72" s="17" t="s">
        <v>18</v>
      </c>
      <c r="I72" s="111" t="s">
        <v>42</v>
      </c>
      <c r="J72" s="111"/>
      <c r="K72" s="113"/>
      <c r="M72" s="131" t="s">
        <v>43</v>
      </c>
      <c r="N72" s="132"/>
      <c r="O72" s="115"/>
      <c r="P72" s="2"/>
    </row>
    <row r="73" spans="1:16" ht="15" customHeight="1" x14ac:dyDescent="0.25">
      <c r="A73" s="2"/>
      <c r="C73" s="21" t="s">
        <v>44</v>
      </c>
      <c r="D73" s="11">
        <v>8.07</v>
      </c>
      <c r="E73" s="11">
        <v>8.9</v>
      </c>
      <c r="F73" s="22">
        <v>1066</v>
      </c>
      <c r="G73" s="16"/>
      <c r="H73" s="23" t="s">
        <v>1</v>
      </c>
      <c r="I73" s="135">
        <v>4.55</v>
      </c>
      <c r="J73" s="135"/>
      <c r="K73" s="136"/>
      <c r="M73" s="24" t="s">
        <v>20</v>
      </c>
      <c r="N73" s="25" t="s">
        <v>45</v>
      </c>
      <c r="O73" s="26" t="s">
        <v>46</v>
      </c>
      <c r="P73" s="2"/>
    </row>
    <row r="74" spans="1:16" ht="15.75" thickBot="1" x14ac:dyDescent="0.3">
      <c r="A74" s="2"/>
      <c r="C74" s="21" t="s">
        <v>47</v>
      </c>
      <c r="D74" s="11">
        <v>64.78</v>
      </c>
      <c r="E74" s="11"/>
      <c r="F74" s="22">
        <v>218</v>
      </c>
      <c r="G74" s="16"/>
      <c r="H74" s="27" t="s">
        <v>2</v>
      </c>
      <c r="I74" s="137">
        <v>4.1399999999999997</v>
      </c>
      <c r="J74" s="137"/>
      <c r="K74" s="138"/>
      <c r="M74" s="65">
        <v>6.8</v>
      </c>
      <c r="N74" s="28">
        <v>89</v>
      </c>
      <c r="O74" s="66">
        <v>0.04</v>
      </c>
      <c r="P74" s="2"/>
    </row>
    <row r="75" spans="1:16" ht="15" customHeight="1" thickBot="1" x14ac:dyDescent="0.3">
      <c r="A75" s="2"/>
      <c r="C75" s="21" t="s">
        <v>48</v>
      </c>
      <c r="D75" s="11">
        <v>63.55</v>
      </c>
      <c r="E75" s="11"/>
      <c r="F75" s="22">
        <v>215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49</v>
      </c>
      <c r="D76" s="11"/>
      <c r="E76" s="11"/>
      <c r="F76" s="22"/>
      <c r="G76" s="16"/>
      <c r="H76" s="109" t="s">
        <v>50</v>
      </c>
      <c r="I76" s="111"/>
      <c r="J76" s="111"/>
      <c r="K76" s="113"/>
      <c r="M76" s="6" t="s">
        <v>51</v>
      </c>
      <c r="N76" s="29" t="s">
        <v>20</v>
      </c>
      <c r="O76" s="30" t="s">
        <v>52</v>
      </c>
      <c r="P76" s="2"/>
    </row>
    <row r="77" spans="1:16" x14ac:dyDescent="0.25">
      <c r="A77" s="2"/>
      <c r="C77" s="21" t="s">
        <v>53</v>
      </c>
      <c r="D77" s="11">
        <v>67.790000000000006</v>
      </c>
      <c r="E77" s="11"/>
      <c r="F77" s="22">
        <v>212</v>
      </c>
      <c r="G77" s="16"/>
      <c r="H77" s="31" t="s">
        <v>54</v>
      </c>
      <c r="I77" s="7" t="s">
        <v>55</v>
      </c>
      <c r="J77" s="7" t="s">
        <v>56</v>
      </c>
      <c r="K77" s="32" t="s">
        <v>57</v>
      </c>
      <c r="M77" s="8">
        <v>1</v>
      </c>
      <c r="N77" s="33">
        <v>5.8</v>
      </c>
      <c r="O77" s="34">
        <v>100</v>
      </c>
      <c r="P77" s="2"/>
    </row>
    <row r="78" spans="1:16" x14ac:dyDescent="0.25">
      <c r="A78" s="2"/>
      <c r="C78" s="21" t="s">
        <v>58</v>
      </c>
      <c r="D78" s="11">
        <v>75.11</v>
      </c>
      <c r="E78" s="11"/>
      <c r="F78" s="22">
        <v>1678</v>
      </c>
      <c r="G78" s="16"/>
      <c r="H78" s="125">
        <v>2</v>
      </c>
      <c r="I78" s="127">
        <v>425</v>
      </c>
      <c r="J78" s="127">
        <v>170</v>
      </c>
      <c r="K78" s="129">
        <f>((I78-J78)/I78)</f>
        <v>0.6</v>
      </c>
      <c r="M78" s="13">
        <v>2</v>
      </c>
      <c r="N78" s="35">
        <v>5.7</v>
      </c>
      <c r="O78" s="36">
        <v>100</v>
      </c>
      <c r="P78" s="2"/>
    </row>
    <row r="79" spans="1:16" ht="15.75" thickBot="1" x14ac:dyDescent="0.3">
      <c r="A79" s="2"/>
      <c r="C79" s="21" t="s">
        <v>59</v>
      </c>
      <c r="D79" s="11">
        <v>74.41</v>
      </c>
      <c r="E79" s="11">
        <v>8.3000000000000007</v>
      </c>
      <c r="F79" s="22">
        <v>758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60</v>
      </c>
      <c r="D80" s="11"/>
      <c r="E80" s="11"/>
      <c r="F80" s="22">
        <v>683</v>
      </c>
      <c r="G80" s="16"/>
      <c r="H80" s="125">
        <v>7</v>
      </c>
      <c r="I80" s="127">
        <v>268</v>
      </c>
      <c r="J80" s="127">
        <v>132</v>
      </c>
      <c r="K80" s="129">
        <f>((I80-J80)/I80)</f>
        <v>0.5074626865671642</v>
      </c>
      <c r="M80" s="131" t="s">
        <v>61</v>
      </c>
      <c r="N80" s="132"/>
      <c r="O80" s="115"/>
      <c r="P80" s="2"/>
    </row>
    <row r="81" spans="1:19" ht="15.75" thickBot="1" x14ac:dyDescent="0.3">
      <c r="A81" s="2"/>
      <c r="C81" s="21" t="s">
        <v>62</v>
      </c>
      <c r="D81" s="11">
        <v>75.650000000000006</v>
      </c>
      <c r="E81" s="11">
        <v>7.7</v>
      </c>
      <c r="F81" s="22">
        <v>1174</v>
      </c>
      <c r="G81" s="16"/>
      <c r="H81" s="126"/>
      <c r="I81" s="128"/>
      <c r="J81" s="128"/>
      <c r="K81" s="130"/>
      <c r="M81" s="133" t="s">
        <v>63</v>
      </c>
      <c r="N81" s="134"/>
      <c r="O81" s="37">
        <f>(J66-J67)/J66</f>
        <v>0.63897176956621526</v>
      </c>
      <c r="P81" s="2"/>
    </row>
    <row r="82" spans="1:19" ht="15.75" thickBot="1" x14ac:dyDescent="0.3">
      <c r="A82" s="2"/>
      <c r="C82" s="38" t="s">
        <v>64</v>
      </c>
      <c r="D82" s="15"/>
      <c r="E82" s="15"/>
      <c r="F82" s="39">
        <v>1148</v>
      </c>
      <c r="G82" s="16"/>
      <c r="M82" s="133" t="s">
        <v>65</v>
      </c>
      <c r="N82" s="134"/>
      <c r="O82" s="37">
        <f>(J67-J68)/J67</f>
        <v>0.39923712650985377</v>
      </c>
      <c r="P82" s="2"/>
    </row>
    <row r="83" spans="1:19" ht="15" customHeight="1" thickBot="1" x14ac:dyDescent="0.3">
      <c r="A83" s="2"/>
      <c r="C83" s="40"/>
      <c r="D83" s="40"/>
      <c r="E83" s="40"/>
      <c r="F83" s="40"/>
      <c r="H83" s="131" t="s">
        <v>66</v>
      </c>
      <c r="I83" s="132"/>
      <c r="J83" s="132"/>
      <c r="K83" s="115"/>
      <c r="M83" s="133" t="s">
        <v>67</v>
      </c>
      <c r="N83" s="134"/>
      <c r="O83" s="37">
        <f>(J68-J69)/J68</f>
        <v>0.20952380952380953</v>
      </c>
      <c r="P83" s="2"/>
      <c r="S83" s="64" t="s">
        <v>16</v>
      </c>
    </row>
    <row r="84" spans="1:19" ht="15.75" customHeight="1" x14ac:dyDescent="0.25">
      <c r="A84" s="2"/>
      <c r="B84" s="41"/>
      <c r="C84" s="42" t="s">
        <v>18</v>
      </c>
      <c r="D84" s="43" t="s">
        <v>19</v>
      </c>
      <c r="E84" s="43" t="s">
        <v>14</v>
      </c>
      <c r="F84" s="19" t="s">
        <v>13</v>
      </c>
      <c r="G84" s="44" t="s">
        <v>20</v>
      </c>
      <c r="H84" s="24" t="s">
        <v>18</v>
      </c>
      <c r="I84" s="25" t="s">
        <v>68</v>
      </c>
      <c r="J84" s="25" t="s">
        <v>69</v>
      </c>
      <c r="K84" s="26" t="s">
        <v>70</v>
      </c>
      <c r="M84" s="133" t="s">
        <v>71</v>
      </c>
      <c r="N84" s="134"/>
      <c r="O84" s="37">
        <f>(J69-J70)/J69</f>
        <v>-4.0160642570281124E-2</v>
      </c>
      <c r="P84" s="2"/>
    </row>
    <row r="85" spans="1:19" x14ac:dyDescent="0.25">
      <c r="A85" s="2"/>
      <c r="B85" s="41"/>
      <c r="C85" s="45" t="s">
        <v>72</v>
      </c>
      <c r="D85" s="33">
        <v>91.27</v>
      </c>
      <c r="E85" s="33"/>
      <c r="F85" s="34"/>
      <c r="G85" s="46"/>
      <c r="H85" s="47" t="s">
        <v>1</v>
      </c>
      <c r="I85" s="33">
        <v>412</v>
      </c>
      <c r="J85" s="33">
        <v>364</v>
      </c>
      <c r="K85" s="34">
        <f>I85-J85</f>
        <v>48</v>
      </c>
      <c r="M85" s="142" t="s">
        <v>73</v>
      </c>
      <c r="N85" s="143"/>
      <c r="O85" s="70">
        <f>(J67-J70)/J67</f>
        <v>0.50603941513032424</v>
      </c>
      <c r="P85" s="2"/>
    </row>
    <row r="86" spans="1:19" ht="15.75" thickBot="1" x14ac:dyDescent="0.3">
      <c r="A86" s="2"/>
      <c r="B86" s="41"/>
      <c r="C86" s="45" t="s">
        <v>74</v>
      </c>
      <c r="D86" s="33">
        <v>72.349999999999994</v>
      </c>
      <c r="E86" s="33">
        <v>68.47</v>
      </c>
      <c r="F86" s="34">
        <v>94.65</v>
      </c>
      <c r="G86" s="48">
        <v>5.3</v>
      </c>
      <c r="H86" s="65" t="s">
        <v>2</v>
      </c>
      <c r="I86" s="35">
        <v>225</v>
      </c>
      <c r="J86" s="35">
        <v>188</v>
      </c>
      <c r="K86" s="34">
        <f>I86-J86</f>
        <v>37</v>
      </c>
      <c r="L86" s="49"/>
      <c r="M86" s="147" t="s">
        <v>75</v>
      </c>
      <c r="N86" s="148"/>
      <c r="O86" s="71">
        <f>(J66-J70)/J66</f>
        <v>0.82166628414046361</v>
      </c>
      <c r="P86" s="2"/>
    </row>
    <row r="87" spans="1:19" ht="15" customHeight="1" x14ac:dyDescent="0.25">
      <c r="A87" s="2"/>
      <c r="B87" s="41"/>
      <c r="C87" s="45" t="s">
        <v>76</v>
      </c>
      <c r="D87" s="33">
        <v>79.45</v>
      </c>
      <c r="E87" s="33">
        <v>66.400000000000006</v>
      </c>
      <c r="F87" s="34">
        <v>83.58</v>
      </c>
      <c r="P87" s="2"/>
    </row>
    <row r="88" spans="1:19" ht="15" customHeight="1" x14ac:dyDescent="0.25">
      <c r="A88" s="2"/>
      <c r="B88" s="41"/>
      <c r="C88" s="45" t="s">
        <v>77</v>
      </c>
      <c r="D88" s="33">
        <v>76.45</v>
      </c>
      <c r="E88" s="33">
        <v>56.3</v>
      </c>
      <c r="F88" s="34">
        <v>73.650000000000006</v>
      </c>
      <c r="P88" s="2"/>
    </row>
    <row r="89" spans="1:19" ht="15" customHeight="1" thickBot="1" x14ac:dyDescent="0.3">
      <c r="A89" s="2"/>
      <c r="B89" s="41"/>
      <c r="C89" s="50" t="s">
        <v>78</v>
      </c>
      <c r="D89" s="51">
        <v>53.71</v>
      </c>
      <c r="E89" s="51"/>
      <c r="F89" s="34"/>
      <c r="G89" s="52"/>
      <c r="P89" s="2"/>
    </row>
    <row r="90" spans="1:19" ht="15" customHeight="1" thickBot="1" x14ac:dyDescent="0.3">
      <c r="A90" s="2"/>
      <c r="B90" s="41"/>
      <c r="C90" s="45" t="s">
        <v>79</v>
      </c>
      <c r="D90" s="33">
        <v>91.58</v>
      </c>
      <c r="E90" s="33"/>
      <c r="F90" s="53"/>
      <c r="G90" s="54" t="s">
        <v>80</v>
      </c>
      <c r="P90" s="2"/>
    </row>
    <row r="91" spans="1:19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9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9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9" x14ac:dyDescent="0.25">
      <c r="A94" s="2"/>
      <c r="P94" s="2"/>
    </row>
    <row r="95" spans="1:19" x14ac:dyDescent="0.25">
      <c r="A95" s="2"/>
      <c r="P95" s="2"/>
    </row>
    <row r="96" spans="1:19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90"/>
      <c r="C97" s="139" t="s">
        <v>447</v>
      </c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1"/>
      <c r="P97" s="2"/>
    </row>
    <row r="98" spans="1:18" ht="15" customHeight="1" x14ac:dyDescent="0.25">
      <c r="A98" s="2"/>
      <c r="C98" s="139" t="s">
        <v>448</v>
      </c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1"/>
      <c r="P98" s="2"/>
    </row>
    <row r="99" spans="1:18" ht="15" customHeight="1" x14ac:dyDescent="0.25">
      <c r="A99" s="2"/>
      <c r="C99" s="139" t="s">
        <v>449</v>
      </c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1"/>
      <c r="P99" s="2"/>
    </row>
    <row r="100" spans="1:18" ht="15.75" customHeight="1" x14ac:dyDescent="0.25">
      <c r="A100" s="2"/>
      <c r="C100" s="139" t="s">
        <v>450</v>
      </c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1"/>
      <c r="P100" s="2"/>
      <c r="R100" s="64" t="s">
        <v>16</v>
      </c>
    </row>
    <row r="101" spans="1:18" ht="15" customHeight="1" x14ac:dyDescent="0.25">
      <c r="A101" s="2"/>
      <c r="C101" s="139" t="s">
        <v>451</v>
      </c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1"/>
      <c r="P101" s="2"/>
    </row>
    <row r="102" spans="1:18" ht="15" customHeight="1" x14ac:dyDescent="0.25">
      <c r="A102" s="2"/>
      <c r="C102" s="139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1"/>
      <c r="P102" s="2"/>
    </row>
    <row r="103" spans="1:18" x14ac:dyDescent="0.25">
      <c r="A103" s="2"/>
      <c r="C103" s="139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1"/>
      <c r="P103" s="2"/>
    </row>
    <row r="104" spans="1:18" x14ac:dyDescent="0.25">
      <c r="A104" s="2"/>
      <c r="C104" s="139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1"/>
      <c r="P104" s="2"/>
    </row>
    <row r="105" spans="1:18" x14ac:dyDescent="0.25">
      <c r="A105" s="2"/>
      <c r="C105" s="139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1"/>
      <c r="P105" s="2"/>
    </row>
    <row r="106" spans="1:18" x14ac:dyDescent="0.25">
      <c r="A106" s="2"/>
      <c r="C106" s="139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1"/>
      <c r="P106" s="2"/>
    </row>
    <row r="107" spans="1:18" x14ac:dyDescent="0.25">
      <c r="A107" s="2"/>
      <c r="C107" s="139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1"/>
      <c r="P107" s="2"/>
    </row>
    <row r="108" spans="1:18" x14ac:dyDescent="0.25">
      <c r="A108" s="2"/>
      <c r="C108" s="139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1"/>
      <c r="P108" s="2"/>
    </row>
    <row r="109" spans="1:18" x14ac:dyDescent="0.25">
      <c r="A109" s="2"/>
      <c r="C109" s="139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1"/>
      <c r="P109" s="2"/>
    </row>
    <row r="110" spans="1:18" x14ac:dyDescent="0.25">
      <c r="A110" s="2"/>
      <c r="C110" s="144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16</v>
      </c>
      <c r="C115" s="4" t="s">
        <v>261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9" t="s">
        <v>18</v>
      </c>
      <c r="D117" s="111" t="s">
        <v>19</v>
      </c>
      <c r="E117" s="111" t="s">
        <v>20</v>
      </c>
      <c r="F117" s="111" t="s">
        <v>21</v>
      </c>
      <c r="G117" s="111"/>
      <c r="H117" s="111"/>
      <c r="I117" s="111"/>
      <c r="J117" s="111"/>
      <c r="K117" s="113"/>
      <c r="M117" s="6" t="s">
        <v>22</v>
      </c>
      <c r="N117" s="114" t="s">
        <v>20</v>
      </c>
      <c r="O117" s="115"/>
      <c r="P117" s="2"/>
    </row>
    <row r="118" spans="1:16" x14ac:dyDescent="0.25">
      <c r="A118" s="2"/>
      <c r="C118" s="110"/>
      <c r="D118" s="112"/>
      <c r="E118" s="112"/>
      <c r="F118" s="7" t="s">
        <v>23</v>
      </c>
      <c r="G118" s="7" t="s">
        <v>24</v>
      </c>
      <c r="H118" s="7" t="s">
        <v>25</v>
      </c>
      <c r="I118" s="7" t="s">
        <v>26</v>
      </c>
      <c r="J118" s="112" t="s">
        <v>6</v>
      </c>
      <c r="K118" s="116"/>
      <c r="M118" s="8">
        <v>1</v>
      </c>
      <c r="N118" s="117"/>
      <c r="O118" s="118"/>
      <c r="P118" s="2"/>
    </row>
    <row r="119" spans="1:16" x14ac:dyDescent="0.25">
      <c r="A119" s="2"/>
      <c r="C119" s="9" t="s">
        <v>27</v>
      </c>
      <c r="D119" s="10"/>
      <c r="E119" s="10"/>
      <c r="F119" s="11">
        <v>1659</v>
      </c>
      <c r="G119" s="12"/>
      <c r="H119" s="12"/>
      <c r="I119" s="12"/>
      <c r="J119" s="119">
        <f>AVERAGE(F119:I119)</f>
        <v>1659</v>
      </c>
      <c r="K119" s="120"/>
      <c r="M119" s="8">
        <v>2</v>
      </c>
      <c r="N119" s="117">
        <v>9.1999999999999993</v>
      </c>
      <c r="O119" s="118"/>
      <c r="P119" s="2"/>
    </row>
    <row r="120" spans="1:16" x14ac:dyDescent="0.25">
      <c r="A120" s="2"/>
      <c r="C120" s="9" t="s">
        <v>28</v>
      </c>
      <c r="D120" s="10"/>
      <c r="E120" s="10"/>
      <c r="F120" s="11">
        <v>526</v>
      </c>
      <c r="G120" s="12"/>
      <c r="H120" s="12"/>
      <c r="I120" s="12"/>
      <c r="J120" s="119">
        <f t="shared" ref="J120:J125" si="2">AVERAGE(F120:I120)</f>
        <v>526</v>
      </c>
      <c r="K120" s="120"/>
      <c r="M120" s="8">
        <v>3</v>
      </c>
      <c r="N120" s="117">
        <v>9.4</v>
      </c>
      <c r="O120" s="118"/>
      <c r="P120" s="2"/>
    </row>
    <row r="121" spans="1:16" x14ac:dyDescent="0.25">
      <c r="A121" s="2"/>
      <c r="C121" s="9" t="s">
        <v>29</v>
      </c>
      <c r="D121" s="11">
        <v>63.84</v>
      </c>
      <c r="E121" s="11">
        <v>7</v>
      </c>
      <c r="F121" s="11">
        <v>1078</v>
      </c>
      <c r="G121" s="11">
        <v>1153</v>
      </c>
      <c r="H121" s="11">
        <v>1087</v>
      </c>
      <c r="I121" s="11">
        <v>995</v>
      </c>
      <c r="J121" s="119">
        <f t="shared" si="2"/>
        <v>1078.25</v>
      </c>
      <c r="K121" s="120"/>
      <c r="M121" s="8">
        <v>4</v>
      </c>
      <c r="N121" s="117">
        <v>8.4</v>
      </c>
      <c r="O121" s="118"/>
      <c r="P121" s="2"/>
    </row>
    <row r="122" spans="1:16" x14ac:dyDescent="0.25">
      <c r="A122" s="2"/>
      <c r="C122" s="9" t="s">
        <v>31</v>
      </c>
      <c r="D122" s="11">
        <v>60.03</v>
      </c>
      <c r="E122" s="11">
        <v>8.8000000000000007</v>
      </c>
      <c r="F122" s="11">
        <v>456</v>
      </c>
      <c r="G122" s="11">
        <v>477</v>
      </c>
      <c r="H122" s="11">
        <v>459</v>
      </c>
      <c r="I122" s="11">
        <v>441</v>
      </c>
      <c r="J122" s="119">
        <f t="shared" si="2"/>
        <v>458.25</v>
      </c>
      <c r="K122" s="120"/>
      <c r="M122" s="8">
        <v>5</v>
      </c>
      <c r="N122" s="117">
        <v>9.4</v>
      </c>
      <c r="O122" s="118"/>
      <c r="P122" s="2"/>
    </row>
    <row r="123" spans="1:16" x14ac:dyDescent="0.25">
      <c r="A123" s="2"/>
      <c r="C123" s="9" t="s">
        <v>33</v>
      </c>
      <c r="D123" s="11"/>
      <c r="E123" s="11"/>
      <c r="F123" s="11">
        <v>233</v>
      </c>
      <c r="G123" s="63">
        <v>236</v>
      </c>
      <c r="H123" s="63">
        <v>256</v>
      </c>
      <c r="I123" s="63">
        <v>279</v>
      </c>
      <c r="J123" s="119">
        <f t="shared" si="2"/>
        <v>251</v>
      </c>
      <c r="K123" s="120"/>
      <c r="M123" s="13">
        <v>6</v>
      </c>
      <c r="N123" s="121">
        <v>9.1999999999999993</v>
      </c>
      <c r="O123" s="122"/>
      <c r="P123" s="2"/>
    </row>
    <row r="124" spans="1:16" ht="15.75" thickBot="1" x14ac:dyDescent="0.3">
      <c r="A124" s="2"/>
      <c r="C124" s="9" t="s">
        <v>35</v>
      </c>
      <c r="D124" s="11"/>
      <c r="E124" s="11"/>
      <c r="F124" s="11">
        <v>176</v>
      </c>
      <c r="G124" s="63">
        <v>178</v>
      </c>
      <c r="H124" s="63">
        <v>176</v>
      </c>
      <c r="I124" s="63">
        <v>168</v>
      </c>
      <c r="J124" s="119">
        <f t="shared" si="2"/>
        <v>174.5</v>
      </c>
      <c r="K124" s="120"/>
      <c r="N124" s="68" t="s">
        <v>36</v>
      </c>
      <c r="O124" s="69" t="s">
        <v>37</v>
      </c>
      <c r="P124" s="2"/>
    </row>
    <row r="125" spans="1:16" ht="15.75" thickBot="1" x14ac:dyDescent="0.3">
      <c r="A125" s="2"/>
      <c r="C125" s="14" t="s">
        <v>39</v>
      </c>
      <c r="D125" s="15">
        <v>58.52</v>
      </c>
      <c r="E125" s="15">
        <v>8.9</v>
      </c>
      <c r="F125" s="15">
        <v>175</v>
      </c>
      <c r="G125" s="15">
        <v>183</v>
      </c>
      <c r="H125" s="15">
        <v>179</v>
      </c>
      <c r="I125" s="15">
        <v>171</v>
      </c>
      <c r="J125" s="123">
        <f t="shared" si="2"/>
        <v>177</v>
      </c>
      <c r="K125" s="124"/>
      <c r="M125" s="67" t="s">
        <v>40</v>
      </c>
      <c r="N125" s="65">
        <v>3.26</v>
      </c>
      <c r="O125" s="66">
        <v>5.12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18</v>
      </c>
      <c r="D127" s="18" t="s">
        <v>19</v>
      </c>
      <c r="E127" s="18" t="s">
        <v>20</v>
      </c>
      <c r="F127" s="19" t="s">
        <v>41</v>
      </c>
      <c r="G127" s="20"/>
      <c r="H127" s="17" t="s">
        <v>18</v>
      </c>
      <c r="I127" s="111" t="s">
        <v>42</v>
      </c>
      <c r="J127" s="111"/>
      <c r="K127" s="113"/>
      <c r="M127" s="131" t="s">
        <v>43</v>
      </c>
      <c r="N127" s="132"/>
      <c r="O127" s="115"/>
      <c r="P127" s="2"/>
    </row>
    <row r="128" spans="1:16" x14ac:dyDescent="0.25">
      <c r="A128" s="2"/>
      <c r="C128" s="21" t="s">
        <v>44</v>
      </c>
      <c r="D128" s="11">
        <v>11.46</v>
      </c>
      <c r="E128" s="11">
        <v>10.4</v>
      </c>
      <c r="F128" s="22">
        <v>896</v>
      </c>
      <c r="G128" s="16"/>
      <c r="H128" s="23" t="s">
        <v>1</v>
      </c>
      <c r="I128" s="135">
        <v>5.23</v>
      </c>
      <c r="J128" s="135"/>
      <c r="K128" s="136"/>
      <c r="M128" s="24" t="s">
        <v>20</v>
      </c>
      <c r="N128" s="25" t="s">
        <v>45</v>
      </c>
      <c r="O128" s="26" t="s">
        <v>46</v>
      </c>
      <c r="P128" s="2"/>
    </row>
    <row r="129" spans="1:16" ht="15.75" thickBot="1" x14ac:dyDescent="0.3">
      <c r="A129" s="2"/>
      <c r="C129" s="21" t="s">
        <v>47</v>
      </c>
      <c r="D129" s="11">
        <v>61.06</v>
      </c>
      <c r="E129" s="11"/>
      <c r="F129" s="22">
        <v>182</v>
      </c>
      <c r="G129" s="16"/>
      <c r="H129" s="27" t="s">
        <v>2</v>
      </c>
      <c r="I129" s="137">
        <v>4.92</v>
      </c>
      <c r="J129" s="137"/>
      <c r="K129" s="138"/>
      <c r="M129" s="65">
        <v>7</v>
      </c>
      <c r="N129" s="28">
        <v>105</v>
      </c>
      <c r="O129" s="66">
        <v>0.03</v>
      </c>
      <c r="P129" s="2"/>
    </row>
    <row r="130" spans="1:16" ht="15" customHeight="1" thickBot="1" x14ac:dyDescent="0.3">
      <c r="A130" s="2"/>
      <c r="C130" s="21" t="s">
        <v>48</v>
      </c>
      <c r="D130" s="11">
        <v>64.59</v>
      </c>
      <c r="E130" s="11"/>
      <c r="F130" s="22">
        <v>185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49</v>
      </c>
      <c r="D131" s="11"/>
      <c r="E131" s="11"/>
      <c r="F131" s="22"/>
      <c r="G131" s="16"/>
      <c r="H131" s="109" t="s">
        <v>50</v>
      </c>
      <c r="I131" s="111"/>
      <c r="J131" s="111"/>
      <c r="K131" s="113"/>
      <c r="M131" s="6" t="s">
        <v>51</v>
      </c>
      <c r="N131" s="29" t="s">
        <v>20</v>
      </c>
      <c r="O131" s="30" t="s">
        <v>52</v>
      </c>
      <c r="P131" s="2"/>
    </row>
    <row r="132" spans="1:16" x14ac:dyDescent="0.25">
      <c r="A132" s="2"/>
      <c r="C132" s="21" t="s">
        <v>53</v>
      </c>
      <c r="D132" s="11">
        <v>65.39</v>
      </c>
      <c r="E132" s="11"/>
      <c r="F132" s="22">
        <v>181</v>
      </c>
      <c r="G132" s="16"/>
      <c r="H132" s="31" t="s">
        <v>54</v>
      </c>
      <c r="I132" s="7" t="s">
        <v>55</v>
      </c>
      <c r="J132" s="7" t="s">
        <v>56</v>
      </c>
      <c r="K132" s="32" t="s">
        <v>57</v>
      </c>
      <c r="M132" s="8">
        <v>1</v>
      </c>
      <c r="N132" s="33">
        <v>5.7</v>
      </c>
      <c r="O132" s="34">
        <v>100</v>
      </c>
      <c r="P132" s="2"/>
    </row>
    <row r="133" spans="1:16" x14ac:dyDescent="0.25">
      <c r="A133" s="2"/>
      <c r="C133" s="21" t="s">
        <v>58</v>
      </c>
      <c r="D133" s="11">
        <v>74.13</v>
      </c>
      <c r="E133" s="11"/>
      <c r="F133" s="22">
        <v>1498</v>
      </c>
      <c r="G133" s="16"/>
      <c r="H133" s="125">
        <v>3</v>
      </c>
      <c r="I133" s="127">
        <v>451</v>
      </c>
      <c r="J133" s="127">
        <v>407</v>
      </c>
      <c r="K133" s="129">
        <f>((I133-J133)/I133)</f>
        <v>9.7560975609756101E-2</v>
      </c>
      <c r="M133" s="13">
        <v>2</v>
      </c>
      <c r="N133" s="35">
        <v>5.6</v>
      </c>
      <c r="O133" s="36">
        <v>100</v>
      </c>
      <c r="P133" s="2"/>
    </row>
    <row r="134" spans="1:16" ht="15.75" thickBot="1" x14ac:dyDescent="0.3">
      <c r="A134" s="2"/>
      <c r="C134" s="21" t="s">
        <v>59</v>
      </c>
      <c r="D134" s="11">
        <v>73.06</v>
      </c>
      <c r="E134" s="11">
        <v>8.5</v>
      </c>
      <c r="F134" s="22">
        <v>659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60</v>
      </c>
      <c r="D135" s="11"/>
      <c r="E135" s="11"/>
      <c r="F135" s="22">
        <v>597</v>
      </c>
      <c r="G135" s="16"/>
      <c r="H135" s="125">
        <v>8</v>
      </c>
      <c r="I135" s="127">
        <v>241</v>
      </c>
      <c r="J135" s="127">
        <v>188</v>
      </c>
      <c r="K135" s="129">
        <f>((I135-J135)/I135)</f>
        <v>0.21991701244813278</v>
      </c>
      <c r="M135" s="131" t="s">
        <v>61</v>
      </c>
      <c r="N135" s="132"/>
      <c r="O135" s="115"/>
      <c r="P135" s="2"/>
    </row>
    <row r="136" spans="1:16" ht="15.75" thickBot="1" x14ac:dyDescent="0.3">
      <c r="A136" s="2"/>
      <c r="C136" s="21" t="s">
        <v>62</v>
      </c>
      <c r="D136" s="11">
        <v>77.23</v>
      </c>
      <c r="E136" s="11">
        <v>7.8</v>
      </c>
      <c r="F136" s="22">
        <v>1207</v>
      </c>
      <c r="G136" s="16"/>
      <c r="H136" s="126"/>
      <c r="I136" s="128"/>
      <c r="J136" s="128"/>
      <c r="K136" s="130"/>
      <c r="M136" s="133" t="s">
        <v>63</v>
      </c>
      <c r="N136" s="134"/>
      <c r="O136" s="37">
        <f>(J121-J122)/J121</f>
        <v>0.57500579642939953</v>
      </c>
      <c r="P136" s="2"/>
    </row>
    <row r="137" spans="1:16" ht="15.75" thickBot="1" x14ac:dyDescent="0.3">
      <c r="A137" s="2"/>
      <c r="C137" s="38" t="s">
        <v>64</v>
      </c>
      <c r="D137" s="15"/>
      <c r="E137" s="15"/>
      <c r="F137" s="39">
        <v>1163</v>
      </c>
      <c r="G137" s="16"/>
      <c r="M137" s="133" t="s">
        <v>65</v>
      </c>
      <c r="N137" s="134"/>
      <c r="O137" s="37">
        <f>(J122-J123)/J122</f>
        <v>0.45226404800872888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31" t="s">
        <v>66</v>
      </c>
      <c r="I138" s="132"/>
      <c r="J138" s="132"/>
      <c r="K138" s="115"/>
      <c r="M138" s="133" t="s">
        <v>67</v>
      </c>
      <c r="N138" s="134"/>
      <c r="O138" s="37">
        <f>(J123-J124)/J123</f>
        <v>0.30478087649402391</v>
      </c>
      <c r="P138" s="2"/>
    </row>
    <row r="139" spans="1:16" ht="15.75" customHeight="1" x14ac:dyDescent="0.25">
      <c r="A139" s="2"/>
      <c r="B139" s="41"/>
      <c r="C139" s="42" t="s">
        <v>18</v>
      </c>
      <c r="D139" s="43" t="s">
        <v>19</v>
      </c>
      <c r="E139" s="43" t="s">
        <v>14</v>
      </c>
      <c r="F139" s="19" t="s">
        <v>13</v>
      </c>
      <c r="G139" s="44" t="s">
        <v>20</v>
      </c>
      <c r="H139" s="24" t="s">
        <v>18</v>
      </c>
      <c r="I139" s="25" t="s">
        <v>68</v>
      </c>
      <c r="J139" s="25" t="s">
        <v>69</v>
      </c>
      <c r="K139" s="26" t="s">
        <v>70</v>
      </c>
      <c r="M139" s="133" t="s">
        <v>71</v>
      </c>
      <c r="N139" s="134"/>
      <c r="O139" s="37">
        <f>(J124-J125)/J124</f>
        <v>-1.4326647564469915E-2</v>
      </c>
      <c r="P139" s="2"/>
    </row>
    <row r="140" spans="1:16" x14ac:dyDescent="0.25">
      <c r="A140" s="2"/>
      <c r="B140" s="41"/>
      <c r="C140" s="45" t="s">
        <v>72</v>
      </c>
      <c r="D140" s="33">
        <v>91</v>
      </c>
      <c r="E140" s="33"/>
      <c r="F140" s="34"/>
      <c r="G140" s="46"/>
      <c r="H140" s="47" t="s">
        <v>1</v>
      </c>
      <c r="I140" s="33">
        <v>331</v>
      </c>
      <c r="J140" s="33">
        <v>259</v>
      </c>
      <c r="K140" s="34">
        <f>I140-J140</f>
        <v>72</v>
      </c>
      <c r="M140" s="142" t="s">
        <v>73</v>
      </c>
      <c r="N140" s="143"/>
      <c r="O140" s="70">
        <f>(J122-J125)/J122</f>
        <v>0.61374795417348604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73.05</v>
      </c>
      <c r="E141" s="33">
        <v>68.760000000000005</v>
      </c>
      <c r="F141" s="34">
        <v>94.13</v>
      </c>
      <c r="G141" s="48">
        <v>5.7</v>
      </c>
      <c r="H141" s="65" t="s">
        <v>2</v>
      </c>
      <c r="I141" s="35">
        <v>215</v>
      </c>
      <c r="J141" s="35">
        <v>196</v>
      </c>
      <c r="K141" s="34">
        <f>I141-J141</f>
        <v>19</v>
      </c>
      <c r="L141" s="49"/>
      <c r="M141" s="147" t="s">
        <v>75</v>
      </c>
      <c r="N141" s="148"/>
      <c r="O141" s="71">
        <f>(J121-J125)/J121</f>
        <v>0.83584511940644568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78.900000000000006</v>
      </c>
      <c r="E142" s="33">
        <v>66.319999999999993</v>
      </c>
      <c r="F142" s="34">
        <v>84.06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77.75</v>
      </c>
      <c r="E143" s="33">
        <v>57.08</v>
      </c>
      <c r="F143" s="34">
        <v>73.42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54.5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91.25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90"/>
      <c r="C152" s="139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1"/>
      <c r="P152" s="2"/>
    </row>
    <row r="153" spans="1:16" ht="15" customHeight="1" x14ac:dyDescent="0.25">
      <c r="A153" s="2"/>
      <c r="C153" s="139" t="s">
        <v>452</v>
      </c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1"/>
      <c r="P153" s="2"/>
    </row>
    <row r="154" spans="1:16" ht="15" customHeight="1" x14ac:dyDescent="0.25">
      <c r="A154" s="2"/>
      <c r="C154" s="139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1"/>
      <c r="P154" s="2"/>
    </row>
    <row r="155" spans="1:16" ht="15" customHeight="1" x14ac:dyDescent="0.25">
      <c r="A155" s="2"/>
      <c r="C155" s="139" t="s">
        <v>453</v>
      </c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1"/>
      <c r="P155" s="2"/>
    </row>
    <row r="156" spans="1:16" ht="15" customHeight="1" x14ac:dyDescent="0.25">
      <c r="A156" s="2"/>
      <c r="C156" s="139" t="s">
        <v>318</v>
      </c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1"/>
      <c r="P156" s="2"/>
    </row>
    <row r="157" spans="1:16" ht="15" customHeight="1" x14ac:dyDescent="0.25">
      <c r="A157" s="2"/>
      <c r="C157" s="139" t="s">
        <v>439</v>
      </c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1"/>
      <c r="P157" s="2"/>
    </row>
    <row r="158" spans="1:16" ht="15" customHeight="1" x14ac:dyDescent="0.25">
      <c r="A158" s="2"/>
      <c r="C158" s="139" t="s">
        <v>454</v>
      </c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1"/>
      <c r="P158" s="2"/>
    </row>
    <row r="159" spans="1:16" x14ac:dyDescent="0.25">
      <c r="A159" s="2"/>
      <c r="C159" s="139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1"/>
      <c r="P159" s="2"/>
    </row>
    <row r="160" spans="1:16" x14ac:dyDescent="0.25">
      <c r="A160" s="2"/>
      <c r="C160" s="139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1"/>
      <c r="P160" s="2"/>
    </row>
    <row r="161" spans="1:16" x14ac:dyDescent="0.25">
      <c r="A161" s="2"/>
      <c r="C161" s="139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1"/>
      <c r="P161" s="2"/>
    </row>
    <row r="162" spans="1:16" x14ac:dyDescent="0.25">
      <c r="A162" s="2"/>
      <c r="C162" s="139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1"/>
      <c r="P162" s="2"/>
    </row>
    <row r="163" spans="1:16" x14ac:dyDescent="0.25">
      <c r="A163" s="2"/>
      <c r="C163" s="139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1"/>
      <c r="P163" s="2"/>
    </row>
    <row r="164" spans="1:16" x14ac:dyDescent="0.25">
      <c r="A164" s="2"/>
      <c r="C164" s="139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1"/>
      <c r="P164" s="2"/>
    </row>
    <row r="165" spans="1:16" x14ac:dyDescent="0.25">
      <c r="A165" s="2"/>
      <c r="C165" s="144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19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2C1AE-3F11-493F-BDCF-8A63DF7C0046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103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9" t="s">
        <v>18</v>
      </c>
      <c r="D5" s="111" t="s">
        <v>19</v>
      </c>
      <c r="E5" s="111" t="s">
        <v>20</v>
      </c>
      <c r="F5" s="111" t="s">
        <v>21</v>
      </c>
      <c r="G5" s="111"/>
      <c r="H5" s="111"/>
      <c r="I5" s="111"/>
      <c r="J5" s="111"/>
      <c r="K5" s="113"/>
      <c r="M5" s="6" t="s">
        <v>22</v>
      </c>
      <c r="N5" s="114" t="s">
        <v>20</v>
      </c>
      <c r="O5" s="115"/>
      <c r="P5" s="2"/>
    </row>
    <row r="6" spans="1:19" x14ac:dyDescent="0.25">
      <c r="A6" s="2"/>
      <c r="C6" s="110"/>
      <c r="D6" s="112"/>
      <c r="E6" s="112"/>
      <c r="F6" s="7" t="s">
        <v>23</v>
      </c>
      <c r="G6" s="7" t="s">
        <v>24</v>
      </c>
      <c r="H6" s="7" t="s">
        <v>25</v>
      </c>
      <c r="I6" s="7" t="s">
        <v>26</v>
      </c>
      <c r="J6" s="112" t="s">
        <v>6</v>
      </c>
      <c r="K6" s="116"/>
      <c r="M6" s="8">
        <v>1</v>
      </c>
      <c r="N6" s="117"/>
      <c r="O6" s="118"/>
      <c r="P6" s="2"/>
      <c r="R6" s="56" t="s">
        <v>0</v>
      </c>
      <c r="S6" s="56" t="e">
        <f>AVERAGE(J9,J66,J121)</f>
        <v>#DIV/0!</v>
      </c>
    </row>
    <row r="7" spans="1:19" x14ac:dyDescent="0.25">
      <c r="A7" s="2"/>
      <c r="C7" s="9" t="s">
        <v>27</v>
      </c>
      <c r="D7" s="10"/>
      <c r="E7" s="10"/>
      <c r="F7" s="11">
        <v>1780</v>
      </c>
      <c r="G7" s="12"/>
      <c r="H7" s="12"/>
      <c r="I7" s="12"/>
      <c r="J7" s="119">
        <f>AVERAGE(F7:I7)</f>
        <v>1780</v>
      </c>
      <c r="K7" s="120"/>
      <c r="M7" s="8">
        <v>2</v>
      </c>
      <c r="N7" s="117">
        <v>9</v>
      </c>
      <c r="O7" s="118"/>
      <c r="P7" s="2"/>
      <c r="R7" s="56" t="s">
        <v>1</v>
      </c>
      <c r="S7" s="72" t="e">
        <f>AVERAGE(J10,J67,J122)</f>
        <v>#DIV/0!</v>
      </c>
    </row>
    <row r="8" spans="1:19" x14ac:dyDescent="0.25">
      <c r="A8" s="2"/>
      <c r="C8" s="9" t="s">
        <v>28</v>
      </c>
      <c r="D8" s="10"/>
      <c r="E8" s="10"/>
      <c r="F8" s="11">
        <v>596</v>
      </c>
      <c r="G8" s="12"/>
      <c r="H8" s="12"/>
      <c r="I8" s="12"/>
      <c r="J8" s="119">
        <f t="shared" ref="J8:J13" si="0">AVERAGE(F8:I8)</f>
        <v>596</v>
      </c>
      <c r="K8" s="120"/>
      <c r="M8" s="8">
        <v>3</v>
      </c>
      <c r="N8" s="117">
        <v>9.1</v>
      </c>
      <c r="O8" s="118"/>
      <c r="P8" s="2"/>
      <c r="R8" s="56" t="s">
        <v>2</v>
      </c>
      <c r="S8" s="73" t="e">
        <f>AVERAGE(J13,J70,J125)</f>
        <v>#DIV/0!</v>
      </c>
    </row>
    <row r="9" spans="1:19" x14ac:dyDescent="0.25">
      <c r="A9" s="2"/>
      <c r="C9" s="9" t="s">
        <v>29</v>
      </c>
      <c r="D9" s="11">
        <v>62.89</v>
      </c>
      <c r="E9" s="11">
        <v>7.9</v>
      </c>
      <c r="F9" s="11">
        <v>969</v>
      </c>
      <c r="G9" s="11">
        <v>945</v>
      </c>
      <c r="H9" s="11">
        <v>1082</v>
      </c>
      <c r="I9" s="11">
        <v>1040</v>
      </c>
      <c r="J9" s="119">
        <f t="shared" si="0"/>
        <v>1009</v>
      </c>
      <c r="K9" s="120"/>
      <c r="M9" s="8">
        <v>4</v>
      </c>
      <c r="N9" s="117">
        <v>8.1</v>
      </c>
      <c r="O9" s="118"/>
      <c r="P9" s="2"/>
      <c r="R9" s="74" t="s">
        <v>552</v>
      </c>
      <c r="S9" s="76" t="e">
        <f>S6-S7</f>
        <v>#DIV/0!</v>
      </c>
    </row>
    <row r="10" spans="1:19" x14ac:dyDescent="0.25">
      <c r="A10" s="2"/>
      <c r="C10" s="9" t="s">
        <v>31</v>
      </c>
      <c r="D10" s="11">
        <v>60.68</v>
      </c>
      <c r="E10" s="11">
        <v>9.1</v>
      </c>
      <c r="F10" s="11">
        <v>429</v>
      </c>
      <c r="G10" s="11">
        <v>412</v>
      </c>
      <c r="H10" s="11">
        <v>415</v>
      </c>
      <c r="I10" s="11">
        <v>427</v>
      </c>
      <c r="J10" s="119">
        <f t="shared" si="0"/>
        <v>420.75</v>
      </c>
      <c r="K10" s="120"/>
      <c r="M10" s="8">
        <v>5</v>
      </c>
      <c r="N10" s="117">
        <v>8.8000000000000007</v>
      </c>
      <c r="O10" s="118"/>
      <c r="P10" s="2"/>
      <c r="R10" s="74" t="s">
        <v>32</v>
      </c>
      <c r="S10" s="76" t="e">
        <f>S7-S8</f>
        <v>#DIV/0!</v>
      </c>
    </row>
    <row r="11" spans="1:19" x14ac:dyDescent="0.25">
      <c r="A11" s="2"/>
      <c r="C11" s="9" t="s">
        <v>33</v>
      </c>
      <c r="D11" s="11"/>
      <c r="E11" s="11"/>
      <c r="F11" s="11">
        <v>230</v>
      </c>
      <c r="G11" s="63">
        <v>215</v>
      </c>
      <c r="H11" s="63">
        <v>232</v>
      </c>
      <c r="I11" s="63">
        <v>222</v>
      </c>
      <c r="J11" s="119">
        <f t="shared" si="0"/>
        <v>224.75</v>
      </c>
      <c r="K11" s="120"/>
      <c r="M11" s="13">
        <v>6</v>
      </c>
      <c r="N11" s="121">
        <v>7.4</v>
      </c>
      <c r="O11" s="122"/>
      <c r="P11" s="2"/>
      <c r="R11" s="74" t="s">
        <v>30</v>
      </c>
      <c r="S11" s="75" t="e">
        <f>S6-S8</f>
        <v>#DIV/0!</v>
      </c>
    </row>
    <row r="12" spans="1:19" ht="15.75" thickBot="1" x14ac:dyDescent="0.3">
      <c r="A12" s="2"/>
      <c r="C12" s="9" t="s">
        <v>35</v>
      </c>
      <c r="D12" s="11"/>
      <c r="E12" s="11"/>
      <c r="F12" s="11">
        <v>172</v>
      </c>
      <c r="G12" s="63">
        <v>163</v>
      </c>
      <c r="H12" s="63">
        <v>143</v>
      </c>
      <c r="I12" s="63">
        <v>147</v>
      </c>
      <c r="J12" s="119">
        <f t="shared" si="0"/>
        <v>156.25</v>
      </c>
      <c r="K12" s="120"/>
      <c r="N12" s="68" t="s">
        <v>36</v>
      </c>
      <c r="O12" s="69" t="s">
        <v>37</v>
      </c>
      <c r="P12" s="2"/>
      <c r="R12" s="77" t="s">
        <v>553</v>
      </c>
      <c r="S12" s="94" t="e">
        <f>S9/S6</f>
        <v>#DIV/0!</v>
      </c>
    </row>
    <row r="13" spans="1:19" ht="15.75" thickBot="1" x14ac:dyDescent="0.3">
      <c r="A13" s="2"/>
      <c r="C13" s="14" t="s">
        <v>39</v>
      </c>
      <c r="D13" s="15">
        <v>59.98</v>
      </c>
      <c r="E13" s="15">
        <v>8.4</v>
      </c>
      <c r="F13" s="15">
        <v>169</v>
      </c>
      <c r="G13" s="15">
        <v>160</v>
      </c>
      <c r="H13" s="15">
        <v>140</v>
      </c>
      <c r="I13" s="15">
        <v>145</v>
      </c>
      <c r="J13" s="123">
        <f t="shared" si="0"/>
        <v>153.5</v>
      </c>
      <c r="K13" s="124"/>
      <c r="M13" s="67" t="s">
        <v>40</v>
      </c>
      <c r="N13" s="65">
        <v>3.45</v>
      </c>
      <c r="O13" s="66">
        <v>5.6</v>
      </c>
      <c r="P13" s="2"/>
      <c r="R13" s="77" t="s">
        <v>38</v>
      </c>
      <c r="S13" s="78" t="e">
        <f>S10/S7</f>
        <v>#DIV/0!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34</v>
      </c>
      <c r="S14" s="94" t="e">
        <f>S11/S6</f>
        <v>#DIV/0!</v>
      </c>
    </row>
    <row r="15" spans="1:19" ht="15" customHeight="1" x14ac:dyDescent="0.25">
      <c r="A15" s="2"/>
      <c r="C15" s="17" t="s">
        <v>18</v>
      </c>
      <c r="D15" s="18" t="s">
        <v>19</v>
      </c>
      <c r="E15" s="18" t="s">
        <v>20</v>
      </c>
      <c r="F15" s="19" t="s">
        <v>41</v>
      </c>
      <c r="G15" s="20"/>
      <c r="H15" s="17" t="s">
        <v>18</v>
      </c>
      <c r="I15" s="111" t="s">
        <v>42</v>
      </c>
      <c r="J15" s="111"/>
      <c r="K15" s="113"/>
      <c r="M15" s="131" t="s">
        <v>43</v>
      </c>
      <c r="N15" s="132"/>
      <c r="O15" s="115"/>
      <c r="P15" s="2"/>
    </row>
    <row r="16" spans="1:19" x14ac:dyDescent="0.25">
      <c r="A16" s="2"/>
      <c r="C16" s="21" t="s">
        <v>44</v>
      </c>
      <c r="D16" s="11">
        <v>6.78</v>
      </c>
      <c r="E16" s="11">
        <v>10.4</v>
      </c>
      <c r="F16" s="22">
        <v>1033</v>
      </c>
      <c r="G16" s="16"/>
      <c r="H16" s="23" t="s">
        <v>1</v>
      </c>
      <c r="I16" s="135">
        <v>5.16</v>
      </c>
      <c r="J16" s="135"/>
      <c r="K16" s="136"/>
      <c r="M16" s="24" t="s">
        <v>20</v>
      </c>
      <c r="N16" s="25" t="s">
        <v>45</v>
      </c>
      <c r="O16" s="26" t="s">
        <v>46</v>
      </c>
      <c r="P16" s="2"/>
    </row>
    <row r="17" spans="1:16" ht="15.75" thickBot="1" x14ac:dyDescent="0.3">
      <c r="A17" s="2"/>
      <c r="C17" s="21" t="s">
        <v>47</v>
      </c>
      <c r="D17" s="11">
        <v>62.88</v>
      </c>
      <c r="E17" s="11"/>
      <c r="F17" s="22">
        <v>181</v>
      </c>
      <c r="G17" s="16"/>
      <c r="H17" s="27" t="s">
        <v>2</v>
      </c>
      <c r="I17" s="137">
        <v>4.82</v>
      </c>
      <c r="J17" s="137"/>
      <c r="K17" s="138"/>
      <c r="M17" s="65">
        <v>7.1</v>
      </c>
      <c r="N17" s="28">
        <v>38</v>
      </c>
      <c r="O17" s="66">
        <v>0.05</v>
      </c>
      <c r="P17" s="2"/>
    </row>
    <row r="18" spans="1:16" ht="15.75" thickBot="1" x14ac:dyDescent="0.3">
      <c r="A18" s="2"/>
      <c r="C18" s="21" t="s">
        <v>48</v>
      </c>
      <c r="D18" s="11">
        <v>67.760000000000005</v>
      </c>
      <c r="E18" s="11"/>
      <c r="F18" s="22">
        <v>179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49</v>
      </c>
      <c r="D19" s="11"/>
      <c r="E19" s="11"/>
      <c r="F19" s="22"/>
      <c r="G19" s="16"/>
      <c r="H19" s="109" t="s">
        <v>50</v>
      </c>
      <c r="I19" s="111"/>
      <c r="J19" s="111"/>
      <c r="K19" s="113"/>
      <c r="M19" s="6" t="s">
        <v>51</v>
      </c>
      <c r="N19" s="29" t="s">
        <v>20</v>
      </c>
      <c r="O19" s="30" t="s">
        <v>52</v>
      </c>
      <c r="P19" s="2"/>
    </row>
    <row r="20" spans="1:16" x14ac:dyDescent="0.25">
      <c r="A20" s="2"/>
      <c r="C20" s="21" t="s">
        <v>53</v>
      </c>
      <c r="D20" s="11">
        <v>68.260000000000005</v>
      </c>
      <c r="E20" s="11"/>
      <c r="F20" s="22">
        <v>175</v>
      </c>
      <c r="G20" s="16"/>
      <c r="H20" s="31" t="s">
        <v>54</v>
      </c>
      <c r="I20" s="7" t="s">
        <v>55</v>
      </c>
      <c r="J20" s="7" t="s">
        <v>56</v>
      </c>
      <c r="K20" s="32" t="s">
        <v>57</v>
      </c>
      <c r="M20" s="8">
        <v>1</v>
      </c>
      <c r="N20" s="33">
        <v>5.5</v>
      </c>
      <c r="O20" s="34">
        <v>100</v>
      </c>
      <c r="P20" s="2"/>
    </row>
    <row r="21" spans="1:16" ht="15.75" thickBot="1" x14ac:dyDescent="0.3">
      <c r="A21" s="2"/>
      <c r="C21" s="21" t="s">
        <v>58</v>
      </c>
      <c r="D21" s="11">
        <v>76.97</v>
      </c>
      <c r="E21" s="11"/>
      <c r="F21" s="22">
        <v>1998</v>
      </c>
      <c r="G21" s="16"/>
      <c r="H21" s="125"/>
      <c r="I21" s="127"/>
      <c r="J21" s="127"/>
      <c r="K21" s="129" t="e">
        <f>((I21-J21)/I21)</f>
        <v>#DIV/0!</v>
      </c>
      <c r="M21" s="13">
        <v>2</v>
      </c>
      <c r="N21" s="35">
        <v>5.7</v>
      </c>
      <c r="O21" s="36">
        <v>100</v>
      </c>
      <c r="P21" s="2"/>
    </row>
    <row r="22" spans="1:16" ht="15.75" customHeight="1" thickBot="1" x14ac:dyDescent="0.3">
      <c r="A22" s="2"/>
      <c r="C22" s="21" t="s">
        <v>59</v>
      </c>
      <c r="D22" s="11">
        <v>74.25</v>
      </c>
      <c r="E22" s="11">
        <v>8.3000000000000007</v>
      </c>
      <c r="F22" s="22">
        <v>610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60</v>
      </c>
      <c r="D23" s="11"/>
      <c r="E23" s="11"/>
      <c r="F23" s="22">
        <v>594</v>
      </c>
      <c r="G23" s="16"/>
      <c r="H23" s="125">
        <v>12</v>
      </c>
      <c r="I23" s="127">
        <v>305</v>
      </c>
      <c r="J23" s="127">
        <v>168</v>
      </c>
      <c r="K23" s="129" t="s">
        <v>16</v>
      </c>
      <c r="M23" s="131" t="s">
        <v>61</v>
      </c>
      <c r="N23" s="132"/>
      <c r="O23" s="115"/>
      <c r="P23" s="2"/>
    </row>
    <row r="24" spans="1:16" ht="15.75" thickBot="1" x14ac:dyDescent="0.3">
      <c r="A24" s="2"/>
      <c r="C24" s="21" t="s">
        <v>62</v>
      </c>
      <c r="D24" s="11">
        <v>77.45</v>
      </c>
      <c r="E24" s="11">
        <v>7.6</v>
      </c>
      <c r="F24" s="22">
        <v>1202</v>
      </c>
      <c r="G24" s="16"/>
      <c r="H24" s="126"/>
      <c r="I24" s="128"/>
      <c r="J24" s="128"/>
      <c r="K24" s="130"/>
      <c r="M24" s="133" t="s">
        <v>63</v>
      </c>
      <c r="N24" s="134"/>
      <c r="O24" s="37">
        <f>(J9-J10)/J9</f>
        <v>0.5830029732408325</v>
      </c>
      <c r="P24" s="2"/>
    </row>
    <row r="25" spans="1:16" ht="15.75" thickBot="1" x14ac:dyDescent="0.3">
      <c r="A25" s="2"/>
      <c r="C25" s="38" t="s">
        <v>64</v>
      </c>
      <c r="D25" s="15"/>
      <c r="E25" s="15"/>
      <c r="F25" s="39">
        <v>1188</v>
      </c>
      <c r="G25" s="16"/>
      <c r="M25" s="133" t="s">
        <v>65</v>
      </c>
      <c r="N25" s="134"/>
      <c r="O25" s="37">
        <f>(J10-J11)/J10</f>
        <v>0.46583481877599525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31" t="s">
        <v>66</v>
      </c>
      <c r="I26" s="132"/>
      <c r="J26" s="132"/>
      <c r="K26" s="115"/>
      <c r="M26" s="133" t="s">
        <v>67</v>
      </c>
      <c r="N26" s="134"/>
      <c r="O26" s="37">
        <f>(J11-J12)/J11</f>
        <v>0.30478309232480533</v>
      </c>
      <c r="P26" s="2"/>
    </row>
    <row r="27" spans="1:16" ht="15.75" customHeight="1" x14ac:dyDescent="0.25">
      <c r="A27" s="2"/>
      <c r="B27" s="41"/>
      <c r="C27" s="42" t="s">
        <v>18</v>
      </c>
      <c r="D27" s="43" t="s">
        <v>19</v>
      </c>
      <c r="E27" s="43" t="s">
        <v>14</v>
      </c>
      <c r="F27" s="19" t="s">
        <v>13</v>
      </c>
      <c r="G27" s="44" t="s">
        <v>20</v>
      </c>
      <c r="H27" s="24" t="s">
        <v>18</v>
      </c>
      <c r="I27" s="25" t="s">
        <v>68</v>
      </c>
      <c r="J27" s="25" t="s">
        <v>69</v>
      </c>
      <c r="K27" s="26" t="s">
        <v>70</v>
      </c>
      <c r="M27" s="133" t="s">
        <v>71</v>
      </c>
      <c r="N27" s="134"/>
      <c r="O27" s="37">
        <f>(J12-J13)/J12</f>
        <v>1.7600000000000001E-2</v>
      </c>
      <c r="P27" s="2"/>
    </row>
    <row r="28" spans="1:16" ht="15" customHeight="1" x14ac:dyDescent="0.25">
      <c r="A28" s="2"/>
      <c r="B28" s="41"/>
      <c r="C28" s="45" t="s">
        <v>72</v>
      </c>
      <c r="D28" s="33">
        <v>91.3</v>
      </c>
      <c r="E28" s="33"/>
      <c r="F28" s="34"/>
      <c r="G28" s="46"/>
      <c r="H28" s="47" t="s">
        <v>104</v>
      </c>
      <c r="I28" s="33">
        <v>341</v>
      </c>
      <c r="J28" s="33">
        <v>280</v>
      </c>
      <c r="K28" s="34">
        <f>I28-J28</f>
        <v>61</v>
      </c>
      <c r="M28" s="142" t="s">
        <v>73</v>
      </c>
      <c r="N28" s="143"/>
      <c r="O28" s="70">
        <f>(J10-J13)/J10</f>
        <v>0.6351752822341058</v>
      </c>
      <c r="P28" s="2"/>
    </row>
    <row r="29" spans="1:16" ht="15.75" thickBot="1" x14ac:dyDescent="0.3">
      <c r="A29" s="2"/>
      <c r="B29" s="41"/>
      <c r="C29" s="45" t="s">
        <v>74</v>
      </c>
      <c r="D29" s="33">
        <v>72.599999999999994</v>
      </c>
      <c r="E29" s="33">
        <v>68.2</v>
      </c>
      <c r="F29" s="34">
        <v>93.94</v>
      </c>
      <c r="G29" s="48">
        <v>5.9</v>
      </c>
      <c r="H29" s="65" t="s">
        <v>2</v>
      </c>
      <c r="I29" s="35">
        <v>193</v>
      </c>
      <c r="J29" s="35">
        <v>169</v>
      </c>
      <c r="K29" s="36">
        <f>I29-J29</f>
        <v>24</v>
      </c>
      <c r="L29" s="49"/>
      <c r="M29" s="147" t="s">
        <v>75</v>
      </c>
      <c r="N29" s="148"/>
      <c r="O29" s="71">
        <f>(J9-J13)/J9</f>
        <v>0.84786917740336964</v>
      </c>
      <c r="P29" s="2"/>
    </row>
    <row r="30" spans="1:16" ht="15" customHeight="1" x14ac:dyDescent="0.25">
      <c r="A30" s="2"/>
      <c r="B30" s="41"/>
      <c r="C30" s="45" t="s">
        <v>76</v>
      </c>
      <c r="D30" s="33">
        <v>79.5</v>
      </c>
      <c r="E30" s="33">
        <v>66.7</v>
      </c>
      <c r="F30" s="34">
        <v>83.9</v>
      </c>
      <c r="P30" s="2"/>
    </row>
    <row r="31" spans="1:16" ht="15" customHeight="1" x14ac:dyDescent="0.25">
      <c r="A31" s="2"/>
      <c r="B31" s="41"/>
      <c r="C31" s="45" t="s">
        <v>77</v>
      </c>
      <c r="D31" s="33">
        <v>77.25</v>
      </c>
      <c r="E31" s="33">
        <v>56.8</v>
      </c>
      <c r="F31" s="34">
        <v>73.53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53.15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91.4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90"/>
      <c r="C40" s="139" t="s">
        <v>455</v>
      </c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1"/>
      <c r="P40" s="2"/>
    </row>
    <row r="41" spans="1:16" x14ac:dyDescent="0.25">
      <c r="A41" s="2"/>
      <c r="C41" s="139" t="s">
        <v>456</v>
      </c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1"/>
      <c r="P41" s="2"/>
    </row>
    <row r="42" spans="1:16" x14ac:dyDescent="0.25">
      <c r="A42" s="2"/>
      <c r="C42" s="139" t="s">
        <v>179</v>
      </c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1"/>
      <c r="P42" s="2"/>
    </row>
    <row r="43" spans="1:16" x14ac:dyDescent="0.25">
      <c r="A43" s="2"/>
      <c r="C43" s="139" t="s">
        <v>457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1"/>
      <c r="P43" s="2"/>
    </row>
    <row r="44" spans="1:16" x14ac:dyDescent="0.25">
      <c r="A44" s="2"/>
      <c r="C44" s="139" t="s">
        <v>458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1"/>
      <c r="P44" s="2"/>
    </row>
    <row r="45" spans="1:16" x14ac:dyDescent="0.25">
      <c r="A45" s="2"/>
      <c r="C45" s="139" t="s">
        <v>459</v>
      </c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1"/>
      <c r="P45" s="2"/>
    </row>
    <row r="46" spans="1:16" x14ac:dyDescent="0.25">
      <c r="A46" s="2"/>
      <c r="C46" s="139" t="s">
        <v>460</v>
      </c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1"/>
      <c r="P46" s="2"/>
    </row>
    <row r="47" spans="1:16" x14ac:dyDescent="0.25">
      <c r="A47" s="2"/>
      <c r="C47" s="139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1"/>
      <c r="P47" s="2"/>
    </row>
    <row r="48" spans="1:16" x14ac:dyDescent="0.25">
      <c r="A48" s="2"/>
      <c r="C48" s="139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1"/>
      <c r="P48" s="2"/>
    </row>
    <row r="49" spans="1:16" x14ac:dyDescent="0.25">
      <c r="A49" s="2"/>
      <c r="C49" s="139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1"/>
      <c r="P49" s="2"/>
    </row>
    <row r="50" spans="1:16" ht="15" customHeight="1" x14ac:dyDescent="0.25">
      <c r="A50" s="2"/>
      <c r="C50" s="139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1"/>
      <c r="P50" s="2"/>
    </row>
    <row r="51" spans="1:16" x14ac:dyDescent="0.25">
      <c r="A51" s="2"/>
      <c r="C51" s="139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1"/>
      <c r="P51" s="2"/>
    </row>
    <row r="52" spans="1:16" x14ac:dyDescent="0.25">
      <c r="A52" s="2"/>
      <c r="C52" s="139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1"/>
      <c r="P52" s="2"/>
    </row>
    <row r="53" spans="1:16" x14ac:dyDescent="0.25">
      <c r="A53" s="2"/>
      <c r="C53" s="144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89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9" t="s">
        <v>18</v>
      </c>
      <c r="D62" s="111" t="s">
        <v>19</v>
      </c>
      <c r="E62" s="111" t="s">
        <v>20</v>
      </c>
      <c r="F62" s="111" t="s">
        <v>21</v>
      </c>
      <c r="G62" s="111"/>
      <c r="H62" s="111"/>
      <c r="I62" s="111"/>
      <c r="J62" s="111"/>
      <c r="K62" s="113"/>
      <c r="M62" s="6" t="s">
        <v>22</v>
      </c>
      <c r="N62" s="114" t="s">
        <v>20</v>
      </c>
      <c r="O62" s="115"/>
      <c r="P62" s="2"/>
    </row>
    <row r="63" spans="1:16" x14ac:dyDescent="0.25">
      <c r="A63" s="2"/>
      <c r="C63" s="110"/>
      <c r="D63" s="112"/>
      <c r="E63" s="112"/>
      <c r="F63" s="7" t="s">
        <v>23</v>
      </c>
      <c r="G63" s="7" t="s">
        <v>24</v>
      </c>
      <c r="H63" s="7" t="s">
        <v>25</v>
      </c>
      <c r="I63" s="7" t="s">
        <v>26</v>
      </c>
      <c r="J63" s="112" t="s">
        <v>6</v>
      </c>
      <c r="K63" s="116"/>
      <c r="M63" s="8">
        <v>1</v>
      </c>
      <c r="N63" s="117"/>
      <c r="O63" s="118"/>
      <c r="P63" s="2"/>
    </row>
    <row r="64" spans="1:16" ht="15" customHeight="1" x14ac:dyDescent="0.25">
      <c r="A64" s="2"/>
      <c r="C64" s="9" t="s">
        <v>27</v>
      </c>
      <c r="D64" s="10"/>
      <c r="E64" s="10"/>
      <c r="F64" s="11">
        <v>1658</v>
      </c>
      <c r="G64" s="12"/>
      <c r="H64" s="12"/>
      <c r="I64" s="12"/>
      <c r="J64" s="119">
        <f>AVERAGE(F64:I64)</f>
        <v>1658</v>
      </c>
      <c r="K64" s="120"/>
      <c r="M64" s="8">
        <v>2</v>
      </c>
      <c r="N64" s="117"/>
      <c r="O64" s="118"/>
      <c r="P64" s="2"/>
    </row>
    <row r="65" spans="1:16" x14ac:dyDescent="0.25">
      <c r="A65" s="2"/>
      <c r="C65" s="9" t="s">
        <v>28</v>
      </c>
      <c r="D65" s="10"/>
      <c r="E65" s="10"/>
      <c r="F65" s="11">
        <v>545</v>
      </c>
      <c r="G65" s="12"/>
      <c r="H65" s="12"/>
      <c r="I65" s="12"/>
      <c r="J65" s="119">
        <f t="shared" ref="J65:J70" si="1">AVERAGE(F65:I65)</f>
        <v>545</v>
      </c>
      <c r="K65" s="120"/>
      <c r="M65" s="8">
        <v>3</v>
      </c>
      <c r="N65" s="117"/>
      <c r="O65" s="118"/>
      <c r="P65" s="2"/>
    </row>
    <row r="66" spans="1:16" ht="15" customHeight="1" x14ac:dyDescent="0.25">
      <c r="A66" s="2"/>
      <c r="C66" s="9" t="s">
        <v>29</v>
      </c>
      <c r="D66" s="11">
        <v>59.98</v>
      </c>
      <c r="E66" s="11">
        <v>7.4</v>
      </c>
      <c r="F66" s="11">
        <v>920</v>
      </c>
      <c r="G66" s="11">
        <v>837</v>
      </c>
      <c r="H66" s="11"/>
      <c r="I66" s="11"/>
      <c r="J66" s="119">
        <f t="shared" si="1"/>
        <v>878.5</v>
      </c>
      <c r="K66" s="120"/>
      <c r="M66" s="8">
        <v>4</v>
      </c>
      <c r="N66" s="117"/>
      <c r="O66" s="118"/>
      <c r="P66" s="2"/>
    </row>
    <row r="67" spans="1:16" ht="15" customHeight="1" x14ac:dyDescent="0.25">
      <c r="A67" s="2"/>
      <c r="C67" s="9" t="s">
        <v>31</v>
      </c>
      <c r="D67" s="11">
        <v>60.06</v>
      </c>
      <c r="E67" s="11">
        <v>8.9</v>
      </c>
      <c r="F67" s="11">
        <v>494</v>
      </c>
      <c r="G67" s="11">
        <v>391</v>
      </c>
      <c r="H67" s="11"/>
      <c r="I67" s="11"/>
      <c r="J67" s="119">
        <f t="shared" si="1"/>
        <v>442.5</v>
      </c>
      <c r="K67" s="120"/>
      <c r="M67" s="8">
        <v>5</v>
      </c>
      <c r="N67" s="117"/>
      <c r="O67" s="118"/>
      <c r="P67" s="2"/>
    </row>
    <row r="68" spans="1:16" ht="15.75" customHeight="1" thickBot="1" x14ac:dyDescent="0.3">
      <c r="A68" s="2"/>
      <c r="C68" s="9" t="s">
        <v>33</v>
      </c>
      <c r="D68" s="11"/>
      <c r="E68" s="11"/>
      <c r="F68" s="11">
        <v>221</v>
      </c>
      <c r="G68" s="63">
        <v>212</v>
      </c>
      <c r="H68" s="63"/>
      <c r="I68" s="63"/>
      <c r="J68" s="119">
        <f t="shared" si="1"/>
        <v>216.5</v>
      </c>
      <c r="K68" s="120"/>
      <c r="M68" s="13">
        <v>6</v>
      </c>
      <c r="N68" s="121"/>
      <c r="O68" s="122"/>
      <c r="P68" s="2"/>
    </row>
    <row r="69" spans="1:16" ht="15.75" thickBot="1" x14ac:dyDescent="0.3">
      <c r="A69" s="2"/>
      <c r="C69" s="9" t="s">
        <v>35</v>
      </c>
      <c r="D69" s="11"/>
      <c r="E69" s="11"/>
      <c r="F69" s="11">
        <v>141</v>
      </c>
      <c r="G69" s="63">
        <v>145</v>
      </c>
      <c r="H69" s="63"/>
      <c r="I69" s="63"/>
      <c r="J69" s="119">
        <f t="shared" si="1"/>
        <v>143</v>
      </c>
      <c r="K69" s="120"/>
      <c r="N69" s="68" t="s">
        <v>36</v>
      </c>
      <c r="O69" s="69" t="s">
        <v>37</v>
      </c>
      <c r="P69" s="2"/>
    </row>
    <row r="70" spans="1:16" ht="15.75" thickBot="1" x14ac:dyDescent="0.3">
      <c r="A70" s="2"/>
      <c r="C70" s="14" t="s">
        <v>39</v>
      </c>
      <c r="D70" s="15">
        <v>60.88</v>
      </c>
      <c r="E70" s="15">
        <v>8.6</v>
      </c>
      <c r="F70" s="15">
        <v>148</v>
      </c>
      <c r="G70" s="15">
        <v>143</v>
      </c>
      <c r="H70" s="15"/>
      <c r="I70" s="15"/>
      <c r="J70" s="123">
        <f t="shared" si="1"/>
        <v>145.5</v>
      </c>
      <c r="K70" s="124"/>
      <c r="M70" s="67" t="s">
        <v>40</v>
      </c>
      <c r="N70" s="65"/>
      <c r="O70" s="66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18</v>
      </c>
      <c r="D72" s="18" t="s">
        <v>19</v>
      </c>
      <c r="E72" s="18" t="s">
        <v>20</v>
      </c>
      <c r="F72" s="19" t="s">
        <v>41</v>
      </c>
      <c r="G72" s="20"/>
      <c r="H72" s="17" t="s">
        <v>18</v>
      </c>
      <c r="I72" s="111" t="s">
        <v>42</v>
      </c>
      <c r="J72" s="111"/>
      <c r="K72" s="113"/>
      <c r="M72" s="131" t="s">
        <v>43</v>
      </c>
      <c r="N72" s="132"/>
      <c r="O72" s="115"/>
      <c r="P72" s="2"/>
    </row>
    <row r="73" spans="1:16" ht="15" customHeight="1" x14ac:dyDescent="0.25">
      <c r="A73" s="2"/>
      <c r="C73" s="21" t="s">
        <v>44</v>
      </c>
      <c r="D73" s="11">
        <v>14.3</v>
      </c>
      <c r="E73" s="11">
        <v>9.6999999999999993</v>
      </c>
      <c r="F73" s="22">
        <v>888</v>
      </c>
      <c r="G73" s="16"/>
      <c r="H73" s="23" t="s">
        <v>1</v>
      </c>
      <c r="I73" s="135">
        <v>4.6100000000000003</v>
      </c>
      <c r="J73" s="135"/>
      <c r="K73" s="136"/>
      <c r="M73" s="24" t="s">
        <v>20</v>
      </c>
      <c r="N73" s="25" t="s">
        <v>45</v>
      </c>
      <c r="O73" s="26" t="s">
        <v>46</v>
      </c>
      <c r="P73" s="2"/>
    </row>
    <row r="74" spans="1:16" ht="15.75" thickBot="1" x14ac:dyDescent="0.3">
      <c r="A74" s="2"/>
      <c r="C74" s="21" t="s">
        <v>47</v>
      </c>
      <c r="D74" s="11">
        <v>68.459999999999994</v>
      </c>
      <c r="E74" s="11"/>
      <c r="F74" s="22">
        <v>160</v>
      </c>
      <c r="G74" s="16"/>
      <c r="H74" s="27" t="s">
        <v>2</v>
      </c>
      <c r="I74" s="137">
        <v>4.4800000000000004</v>
      </c>
      <c r="J74" s="137"/>
      <c r="K74" s="138"/>
      <c r="M74" s="65">
        <v>6.7</v>
      </c>
      <c r="N74" s="28">
        <v>84</v>
      </c>
      <c r="O74" s="66">
        <v>0.04</v>
      </c>
      <c r="P74" s="2"/>
    </row>
    <row r="75" spans="1:16" ht="15" customHeight="1" thickBot="1" x14ac:dyDescent="0.3">
      <c r="A75" s="2"/>
      <c r="C75" s="21" t="s">
        <v>48</v>
      </c>
      <c r="D75" s="11">
        <v>64.680000000000007</v>
      </c>
      <c r="E75" s="11"/>
      <c r="F75" s="22">
        <v>156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49</v>
      </c>
      <c r="D76" s="11"/>
      <c r="E76" s="11"/>
      <c r="F76" s="22"/>
      <c r="G76" s="16"/>
      <c r="H76" s="109" t="s">
        <v>50</v>
      </c>
      <c r="I76" s="111"/>
      <c r="J76" s="111"/>
      <c r="K76" s="113"/>
      <c r="M76" s="6" t="s">
        <v>51</v>
      </c>
      <c r="N76" s="29" t="s">
        <v>20</v>
      </c>
      <c r="O76" s="30" t="s">
        <v>52</v>
      </c>
      <c r="P76" s="2"/>
    </row>
    <row r="77" spans="1:16" x14ac:dyDescent="0.25">
      <c r="A77" s="2"/>
      <c r="C77" s="21" t="s">
        <v>53</v>
      </c>
      <c r="D77" s="11">
        <v>68.17</v>
      </c>
      <c r="E77" s="11"/>
      <c r="F77" s="22">
        <v>151</v>
      </c>
      <c r="G77" s="16"/>
      <c r="H77" s="31" t="s">
        <v>54</v>
      </c>
      <c r="I77" s="7" t="s">
        <v>55</v>
      </c>
      <c r="J77" s="7" t="s">
        <v>56</v>
      </c>
      <c r="K77" s="32" t="s">
        <v>57</v>
      </c>
      <c r="M77" s="8">
        <v>1</v>
      </c>
      <c r="N77" s="33">
        <v>5.7</v>
      </c>
      <c r="O77" s="34">
        <v>100</v>
      </c>
      <c r="P77" s="2"/>
    </row>
    <row r="78" spans="1:16" x14ac:dyDescent="0.25">
      <c r="A78" s="2"/>
      <c r="C78" s="21" t="s">
        <v>58</v>
      </c>
      <c r="D78" s="11">
        <v>74.11</v>
      </c>
      <c r="E78" s="11"/>
      <c r="F78" s="22">
        <v>1533</v>
      </c>
      <c r="G78" s="16"/>
      <c r="H78" s="125">
        <v>4</v>
      </c>
      <c r="I78" s="127">
        <v>384</v>
      </c>
      <c r="J78" s="127">
        <v>337</v>
      </c>
      <c r="K78" s="129">
        <f>((I78-J78)/I78)</f>
        <v>0.12239583333333333</v>
      </c>
      <c r="M78" s="13">
        <v>2</v>
      </c>
      <c r="N78" s="35"/>
      <c r="O78" s="36"/>
      <c r="P78" s="2"/>
    </row>
    <row r="79" spans="1:16" ht="15.75" thickBot="1" x14ac:dyDescent="0.3">
      <c r="A79" s="2"/>
      <c r="C79" s="21" t="s">
        <v>59</v>
      </c>
      <c r="D79" s="11">
        <v>74.44</v>
      </c>
      <c r="E79" s="11">
        <v>8.1999999999999993</v>
      </c>
      <c r="F79" s="22">
        <v>588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60</v>
      </c>
      <c r="D80" s="11"/>
      <c r="E80" s="11"/>
      <c r="F80" s="22"/>
      <c r="G80" s="16"/>
      <c r="H80" s="125">
        <v>5</v>
      </c>
      <c r="I80" s="127">
        <v>223</v>
      </c>
      <c r="J80" s="127">
        <v>193</v>
      </c>
      <c r="K80" s="129">
        <f>((I80-J80)/I80)</f>
        <v>0.13452914798206278</v>
      </c>
      <c r="M80" s="131" t="s">
        <v>61</v>
      </c>
      <c r="N80" s="132"/>
      <c r="O80" s="115"/>
      <c r="P80" s="2"/>
    </row>
    <row r="81" spans="1:16" ht="15.75" thickBot="1" x14ac:dyDescent="0.3">
      <c r="A81" s="2"/>
      <c r="C81" s="21" t="s">
        <v>62</v>
      </c>
      <c r="D81" s="11">
        <v>76.12</v>
      </c>
      <c r="E81" s="11">
        <v>7.7</v>
      </c>
      <c r="F81" s="22">
        <v>1158</v>
      </c>
      <c r="G81" s="16"/>
      <c r="H81" s="126"/>
      <c r="I81" s="128"/>
      <c r="J81" s="128"/>
      <c r="K81" s="130"/>
      <c r="M81" s="133" t="s">
        <v>63</v>
      </c>
      <c r="N81" s="134"/>
      <c r="O81" s="37">
        <f>(J66-J67)/J66</f>
        <v>0.49630051223676724</v>
      </c>
      <c r="P81" s="2"/>
    </row>
    <row r="82" spans="1:16" ht="15.75" thickBot="1" x14ac:dyDescent="0.3">
      <c r="A82" s="2"/>
      <c r="C82" s="38" t="s">
        <v>64</v>
      </c>
      <c r="D82" s="15"/>
      <c r="E82" s="15"/>
      <c r="F82" s="39"/>
      <c r="G82" s="16"/>
      <c r="M82" s="133" t="s">
        <v>65</v>
      </c>
      <c r="N82" s="134"/>
      <c r="O82" s="37">
        <f>(J67-J68)/J67</f>
        <v>0.51073446327683614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31" t="s">
        <v>66</v>
      </c>
      <c r="I83" s="132"/>
      <c r="J83" s="132"/>
      <c r="K83" s="115"/>
      <c r="M83" s="133" t="s">
        <v>67</v>
      </c>
      <c r="N83" s="134"/>
      <c r="O83" s="37">
        <f>(J68-J69)/J68</f>
        <v>0.33949191685912239</v>
      </c>
      <c r="P83" s="2"/>
    </row>
    <row r="84" spans="1:16" ht="15.75" customHeight="1" x14ac:dyDescent="0.25">
      <c r="A84" s="2"/>
      <c r="B84" s="41"/>
      <c r="C84" s="42" t="s">
        <v>18</v>
      </c>
      <c r="D84" s="43" t="s">
        <v>19</v>
      </c>
      <c r="E84" s="43" t="s">
        <v>14</v>
      </c>
      <c r="F84" s="19" t="s">
        <v>13</v>
      </c>
      <c r="G84" s="44" t="s">
        <v>20</v>
      </c>
      <c r="H84" s="24" t="s">
        <v>18</v>
      </c>
      <c r="I84" s="25" t="s">
        <v>68</v>
      </c>
      <c r="J84" s="25" t="s">
        <v>69</v>
      </c>
      <c r="K84" s="26" t="s">
        <v>70</v>
      </c>
      <c r="M84" s="133" t="s">
        <v>71</v>
      </c>
      <c r="N84" s="134"/>
      <c r="O84" s="37">
        <f>(J69-J70)/J69</f>
        <v>-1.7482517482517484E-2</v>
      </c>
      <c r="P84" s="2"/>
    </row>
    <row r="85" spans="1:16" x14ac:dyDescent="0.25">
      <c r="A85" s="2"/>
      <c r="B85" s="41"/>
      <c r="C85" s="45" t="s">
        <v>72</v>
      </c>
      <c r="D85" s="33">
        <v>91.08</v>
      </c>
      <c r="E85" s="33"/>
      <c r="F85" s="34"/>
      <c r="G85" s="46"/>
      <c r="H85" s="47" t="s">
        <v>1</v>
      </c>
      <c r="I85" s="33">
        <v>515</v>
      </c>
      <c r="J85" s="33">
        <v>467</v>
      </c>
      <c r="K85" s="34">
        <f>I85-J85</f>
        <v>48</v>
      </c>
      <c r="M85" s="142" t="s">
        <v>73</v>
      </c>
      <c r="N85" s="143"/>
      <c r="O85" s="70">
        <f>(J67-J70)/J67</f>
        <v>0.67118644067796607</v>
      </c>
      <c r="P85" s="2"/>
    </row>
    <row r="86" spans="1:16" ht="15.75" thickBot="1" x14ac:dyDescent="0.3">
      <c r="A86" s="2"/>
      <c r="B86" s="41"/>
      <c r="C86" s="45" t="s">
        <v>74</v>
      </c>
      <c r="D86" s="33">
        <v>72.45</v>
      </c>
      <c r="E86" s="33">
        <v>68.349999999999994</v>
      </c>
      <c r="F86" s="34">
        <v>94.35</v>
      </c>
      <c r="G86" s="48">
        <v>5.3</v>
      </c>
      <c r="H86" s="65" t="s">
        <v>2</v>
      </c>
      <c r="I86" s="35">
        <v>164</v>
      </c>
      <c r="J86" s="35">
        <v>132</v>
      </c>
      <c r="K86" s="34">
        <f>I86-J86</f>
        <v>32</v>
      </c>
      <c r="L86" s="49"/>
      <c r="M86" s="147" t="s">
        <v>75</v>
      </c>
      <c r="N86" s="148"/>
      <c r="O86" s="71">
        <f>(J66-J70)/J66</f>
        <v>0.83437677859988613</v>
      </c>
      <c r="P86" s="2"/>
    </row>
    <row r="87" spans="1:16" ht="15" customHeight="1" x14ac:dyDescent="0.25">
      <c r="A87" s="2"/>
      <c r="B87" s="41"/>
      <c r="C87" s="45" t="s">
        <v>76</v>
      </c>
      <c r="D87" s="33"/>
      <c r="E87" s="33"/>
      <c r="F87" s="34"/>
      <c r="P87" s="2"/>
    </row>
    <row r="88" spans="1:16" ht="15" customHeight="1" x14ac:dyDescent="0.25">
      <c r="A88" s="2"/>
      <c r="B88" s="41"/>
      <c r="C88" s="45" t="s">
        <v>77</v>
      </c>
      <c r="D88" s="33"/>
      <c r="E88" s="33"/>
      <c r="F88" s="34"/>
      <c r="P88" s="2"/>
    </row>
    <row r="89" spans="1:16" ht="15" customHeight="1" thickBot="1" x14ac:dyDescent="0.3">
      <c r="A89" s="2"/>
      <c r="B89" s="41"/>
      <c r="C89" s="50" t="s">
        <v>78</v>
      </c>
      <c r="D89" s="51"/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/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90"/>
      <c r="C97" s="139" t="s">
        <v>461</v>
      </c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1"/>
      <c r="P97" s="2"/>
    </row>
    <row r="98" spans="1:18" ht="15" customHeight="1" x14ac:dyDescent="0.25">
      <c r="A98" s="2"/>
      <c r="C98" s="139" t="s">
        <v>462</v>
      </c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1"/>
      <c r="P98" s="2"/>
    </row>
    <row r="99" spans="1:18" ht="15" customHeight="1" x14ac:dyDescent="0.25">
      <c r="A99" s="2"/>
      <c r="C99" s="139" t="s">
        <v>463</v>
      </c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1"/>
      <c r="P99" s="2"/>
    </row>
    <row r="100" spans="1:18" ht="15.75" customHeight="1" x14ac:dyDescent="0.25">
      <c r="A100" s="2"/>
      <c r="C100" s="139" t="s">
        <v>464</v>
      </c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1"/>
      <c r="P100" s="2"/>
      <c r="R100" s="64" t="s">
        <v>16</v>
      </c>
    </row>
    <row r="101" spans="1:18" ht="15" customHeight="1" x14ac:dyDescent="0.25">
      <c r="A101" s="2"/>
      <c r="C101" s="139" t="s">
        <v>465</v>
      </c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1"/>
      <c r="P101" s="2"/>
    </row>
    <row r="102" spans="1:18" ht="15" customHeight="1" x14ac:dyDescent="0.25">
      <c r="A102" s="2"/>
      <c r="C102" s="139"/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1"/>
      <c r="P102" s="2"/>
    </row>
    <row r="103" spans="1:18" x14ac:dyDescent="0.25">
      <c r="A103" s="2"/>
      <c r="C103" s="139"/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1"/>
      <c r="P103" s="2"/>
    </row>
    <row r="104" spans="1:18" x14ac:dyDescent="0.25">
      <c r="A104" s="2"/>
      <c r="C104" s="139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1"/>
      <c r="P104" s="2"/>
    </row>
    <row r="105" spans="1:18" x14ac:dyDescent="0.25">
      <c r="A105" s="2"/>
      <c r="C105" s="139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1"/>
      <c r="P105" s="2"/>
    </row>
    <row r="106" spans="1:18" x14ac:dyDescent="0.25">
      <c r="A106" s="2"/>
      <c r="C106" s="139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1"/>
      <c r="P106" s="2"/>
    </row>
    <row r="107" spans="1:18" x14ac:dyDescent="0.25">
      <c r="A107" s="2"/>
      <c r="C107" s="139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1"/>
      <c r="P107" s="2"/>
    </row>
    <row r="108" spans="1:18" x14ac:dyDescent="0.25">
      <c r="A108" s="2"/>
      <c r="C108" s="139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1"/>
      <c r="P108" s="2"/>
    </row>
    <row r="109" spans="1:18" x14ac:dyDescent="0.25">
      <c r="A109" s="2"/>
      <c r="C109" s="139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1"/>
      <c r="P109" s="2"/>
    </row>
    <row r="110" spans="1:18" x14ac:dyDescent="0.25">
      <c r="A110" s="2"/>
      <c r="C110" s="144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16</v>
      </c>
      <c r="C115" s="4" t="s">
        <v>261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9" t="s">
        <v>18</v>
      </c>
      <c r="D117" s="111" t="s">
        <v>19</v>
      </c>
      <c r="E117" s="111" t="s">
        <v>20</v>
      </c>
      <c r="F117" s="111" t="s">
        <v>21</v>
      </c>
      <c r="G117" s="111"/>
      <c r="H117" s="111"/>
      <c r="I117" s="111"/>
      <c r="J117" s="111"/>
      <c r="K117" s="113"/>
      <c r="M117" s="6" t="s">
        <v>22</v>
      </c>
      <c r="N117" s="114" t="s">
        <v>20</v>
      </c>
      <c r="O117" s="115"/>
      <c r="P117" s="2"/>
    </row>
    <row r="118" spans="1:16" x14ac:dyDescent="0.25">
      <c r="A118" s="2"/>
      <c r="C118" s="110"/>
      <c r="D118" s="112"/>
      <c r="E118" s="112"/>
      <c r="F118" s="7" t="s">
        <v>23</v>
      </c>
      <c r="G118" s="7" t="s">
        <v>24</v>
      </c>
      <c r="H118" s="7" t="s">
        <v>25</v>
      </c>
      <c r="I118" s="7" t="s">
        <v>26</v>
      </c>
      <c r="J118" s="112" t="s">
        <v>6</v>
      </c>
      <c r="K118" s="116"/>
      <c r="M118" s="8">
        <v>1</v>
      </c>
      <c r="N118" s="117"/>
      <c r="O118" s="118"/>
      <c r="P118" s="2"/>
    </row>
    <row r="119" spans="1:16" x14ac:dyDescent="0.25">
      <c r="A119" s="2"/>
      <c r="C119" s="9" t="s">
        <v>27</v>
      </c>
      <c r="D119" s="10"/>
      <c r="E119" s="10"/>
      <c r="F119" s="11"/>
      <c r="G119" s="12"/>
      <c r="H119" s="12"/>
      <c r="I119" s="12"/>
      <c r="J119" s="119" t="e">
        <f>AVERAGE(F119:I119)</f>
        <v>#DIV/0!</v>
      </c>
      <c r="K119" s="120"/>
      <c r="M119" s="8">
        <v>2</v>
      </c>
      <c r="N119" s="117"/>
      <c r="O119" s="118"/>
      <c r="P119" s="2"/>
    </row>
    <row r="120" spans="1:16" x14ac:dyDescent="0.25">
      <c r="A120" s="2"/>
      <c r="C120" s="9" t="s">
        <v>28</v>
      </c>
      <c r="D120" s="10"/>
      <c r="E120" s="10"/>
      <c r="F120" s="11"/>
      <c r="G120" s="12"/>
      <c r="H120" s="12"/>
      <c r="I120" s="12"/>
      <c r="J120" s="119" t="e">
        <f t="shared" ref="J120:J125" si="2">AVERAGE(F120:I120)</f>
        <v>#DIV/0!</v>
      </c>
      <c r="K120" s="120"/>
      <c r="M120" s="8">
        <v>3</v>
      </c>
      <c r="N120" s="117"/>
      <c r="O120" s="118"/>
      <c r="P120" s="2"/>
    </row>
    <row r="121" spans="1:16" x14ac:dyDescent="0.25">
      <c r="A121" s="2"/>
      <c r="C121" s="9" t="s">
        <v>29</v>
      </c>
      <c r="D121" s="11"/>
      <c r="E121" s="11"/>
      <c r="F121" s="11"/>
      <c r="G121" s="11"/>
      <c r="H121" s="11"/>
      <c r="I121" s="11"/>
      <c r="J121" s="119" t="e">
        <f t="shared" si="2"/>
        <v>#DIV/0!</v>
      </c>
      <c r="K121" s="120"/>
      <c r="M121" s="8">
        <v>4</v>
      </c>
      <c r="N121" s="117"/>
      <c r="O121" s="118"/>
      <c r="P121" s="2"/>
    </row>
    <row r="122" spans="1:16" x14ac:dyDescent="0.25">
      <c r="A122" s="2"/>
      <c r="C122" s="9" t="s">
        <v>31</v>
      </c>
      <c r="D122" s="11"/>
      <c r="E122" s="11"/>
      <c r="F122" s="11"/>
      <c r="G122" s="11"/>
      <c r="H122" s="11"/>
      <c r="I122" s="11"/>
      <c r="J122" s="119" t="e">
        <f t="shared" si="2"/>
        <v>#DIV/0!</v>
      </c>
      <c r="K122" s="120"/>
      <c r="M122" s="8">
        <v>5</v>
      </c>
      <c r="N122" s="117"/>
      <c r="O122" s="118"/>
      <c r="P122" s="2"/>
    </row>
    <row r="123" spans="1:16" ht="15.75" thickBot="1" x14ac:dyDescent="0.3">
      <c r="A123" s="2"/>
      <c r="C123" s="9" t="s">
        <v>33</v>
      </c>
      <c r="D123" s="11"/>
      <c r="E123" s="11"/>
      <c r="F123" s="11"/>
      <c r="G123" s="63"/>
      <c r="H123" s="63"/>
      <c r="I123" s="63"/>
      <c r="J123" s="119" t="e">
        <f t="shared" si="2"/>
        <v>#DIV/0!</v>
      </c>
      <c r="K123" s="120"/>
      <c r="M123" s="13">
        <v>6</v>
      </c>
      <c r="N123" s="121"/>
      <c r="O123" s="122"/>
      <c r="P123" s="2"/>
    </row>
    <row r="124" spans="1:16" ht="15.75" thickBot="1" x14ac:dyDescent="0.3">
      <c r="A124" s="2"/>
      <c r="C124" s="9" t="s">
        <v>35</v>
      </c>
      <c r="D124" s="11"/>
      <c r="E124" s="11"/>
      <c r="F124" s="11"/>
      <c r="G124" s="63"/>
      <c r="H124" s="63"/>
      <c r="I124" s="63"/>
      <c r="J124" s="119" t="e">
        <f t="shared" si="2"/>
        <v>#DIV/0!</v>
      </c>
      <c r="K124" s="120"/>
      <c r="N124" s="68" t="s">
        <v>36</v>
      </c>
      <c r="O124" s="69" t="s">
        <v>37</v>
      </c>
      <c r="P124" s="2"/>
    </row>
    <row r="125" spans="1:16" ht="15.75" thickBot="1" x14ac:dyDescent="0.3">
      <c r="A125" s="2"/>
      <c r="C125" s="14" t="s">
        <v>39</v>
      </c>
      <c r="D125" s="15"/>
      <c r="E125" s="15"/>
      <c r="F125" s="15"/>
      <c r="G125" s="15"/>
      <c r="H125" s="15"/>
      <c r="I125" s="15"/>
      <c r="J125" s="123" t="e">
        <f t="shared" si="2"/>
        <v>#DIV/0!</v>
      </c>
      <c r="K125" s="124"/>
      <c r="M125" s="67" t="s">
        <v>40</v>
      </c>
      <c r="N125" s="65"/>
      <c r="O125" s="66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18</v>
      </c>
      <c r="D127" s="18" t="s">
        <v>19</v>
      </c>
      <c r="E127" s="18" t="s">
        <v>20</v>
      </c>
      <c r="F127" s="19" t="s">
        <v>41</v>
      </c>
      <c r="G127" s="20"/>
      <c r="H127" s="17" t="s">
        <v>18</v>
      </c>
      <c r="I127" s="111" t="s">
        <v>42</v>
      </c>
      <c r="J127" s="111"/>
      <c r="K127" s="113"/>
      <c r="M127" s="131" t="s">
        <v>43</v>
      </c>
      <c r="N127" s="132"/>
      <c r="O127" s="115"/>
      <c r="P127" s="2"/>
    </row>
    <row r="128" spans="1:16" x14ac:dyDescent="0.25">
      <c r="A128" s="2"/>
      <c r="C128" s="21" t="s">
        <v>44</v>
      </c>
      <c r="D128" s="11"/>
      <c r="E128" s="11"/>
      <c r="F128" s="22"/>
      <c r="G128" s="16"/>
      <c r="H128" s="23" t="s">
        <v>1</v>
      </c>
      <c r="I128" s="135"/>
      <c r="J128" s="135"/>
      <c r="K128" s="136"/>
      <c r="M128" s="24" t="s">
        <v>20</v>
      </c>
      <c r="N128" s="25" t="s">
        <v>45</v>
      </c>
      <c r="O128" s="26" t="s">
        <v>46</v>
      </c>
      <c r="P128" s="2"/>
    </row>
    <row r="129" spans="1:16" ht="15.75" thickBot="1" x14ac:dyDescent="0.3">
      <c r="A129" s="2"/>
      <c r="C129" s="21" t="s">
        <v>47</v>
      </c>
      <c r="D129" s="11"/>
      <c r="E129" s="11"/>
      <c r="F129" s="22"/>
      <c r="G129" s="16"/>
      <c r="H129" s="27" t="s">
        <v>2</v>
      </c>
      <c r="I129" s="137"/>
      <c r="J129" s="137"/>
      <c r="K129" s="138"/>
      <c r="M129" s="65"/>
      <c r="N129" s="28"/>
      <c r="O129" s="66"/>
      <c r="P129" s="2"/>
    </row>
    <row r="130" spans="1:16" ht="15" customHeight="1" thickBot="1" x14ac:dyDescent="0.3">
      <c r="A130" s="2"/>
      <c r="C130" s="21" t="s">
        <v>48</v>
      </c>
      <c r="D130" s="11"/>
      <c r="E130" s="11"/>
      <c r="F130" s="22"/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49</v>
      </c>
      <c r="D131" s="11"/>
      <c r="E131" s="11"/>
      <c r="F131" s="22"/>
      <c r="G131" s="16"/>
      <c r="H131" s="109" t="s">
        <v>50</v>
      </c>
      <c r="I131" s="111"/>
      <c r="J131" s="111"/>
      <c r="K131" s="113"/>
      <c r="M131" s="6" t="s">
        <v>51</v>
      </c>
      <c r="N131" s="29" t="s">
        <v>20</v>
      </c>
      <c r="O131" s="30" t="s">
        <v>52</v>
      </c>
      <c r="P131" s="2"/>
    </row>
    <row r="132" spans="1:16" x14ac:dyDescent="0.25">
      <c r="A132" s="2"/>
      <c r="C132" s="21" t="s">
        <v>53</v>
      </c>
      <c r="D132" s="11"/>
      <c r="E132" s="11"/>
      <c r="F132" s="22"/>
      <c r="G132" s="16"/>
      <c r="H132" s="31" t="s">
        <v>54</v>
      </c>
      <c r="I132" s="7" t="s">
        <v>55</v>
      </c>
      <c r="J132" s="7" t="s">
        <v>56</v>
      </c>
      <c r="K132" s="32" t="s">
        <v>57</v>
      </c>
      <c r="M132" s="8"/>
      <c r="N132" s="33"/>
      <c r="O132" s="34"/>
      <c r="P132" s="2"/>
    </row>
    <row r="133" spans="1:16" ht="15.75" thickBot="1" x14ac:dyDescent="0.3">
      <c r="A133" s="2"/>
      <c r="C133" s="21" t="s">
        <v>58</v>
      </c>
      <c r="D133" s="11"/>
      <c r="E133" s="11"/>
      <c r="F133" s="22"/>
      <c r="G133" s="16"/>
      <c r="H133" s="125"/>
      <c r="I133" s="127"/>
      <c r="J133" s="127"/>
      <c r="K133" s="129" t="e">
        <f>((I133-J133)/I133)</f>
        <v>#DIV/0!</v>
      </c>
      <c r="M133" s="13"/>
      <c r="N133" s="35"/>
      <c r="O133" s="36"/>
      <c r="P133" s="2"/>
    </row>
    <row r="134" spans="1:16" ht="15.75" thickBot="1" x14ac:dyDescent="0.3">
      <c r="A134" s="2"/>
      <c r="C134" s="21" t="s">
        <v>59</v>
      </c>
      <c r="D134" s="11"/>
      <c r="E134" s="11"/>
      <c r="F134" s="22"/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60</v>
      </c>
      <c r="D135" s="11"/>
      <c r="E135" s="11"/>
      <c r="F135" s="22"/>
      <c r="G135" s="16"/>
      <c r="H135" s="125"/>
      <c r="I135" s="127"/>
      <c r="J135" s="127"/>
      <c r="K135" s="129" t="e">
        <f>((I135-J135)/I135)</f>
        <v>#DIV/0!</v>
      </c>
      <c r="M135" s="131" t="s">
        <v>61</v>
      </c>
      <c r="N135" s="132"/>
      <c r="O135" s="115"/>
      <c r="P135" s="2"/>
    </row>
    <row r="136" spans="1:16" ht="15.75" thickBot="1" x14ac:dyDescent="0.3">
      <c r="A136" s="2"/>
      <c r="C136" s="21" t="s">
        <v>62</v>
      </c>
      <c r="D136" s="11"/>
      <c r="E136" s="11"/>
      <c r="F136" s="22"/>
      <c r="G136" s="16"/>
      <c r="H136" s="126"/>
      <c r="I136" s="128"/>
      <c r="J136" s="128"/>
      <c r="K136" s="130"/>
      <c r="M136" s="133" t="s">
        <v>63</v>
      </c>
      <c r="N136" s="134"/>
      <c r="O136" s="37" t="e">
        <f>(J121-J122)/J121</f>
        <v>#DIV/0!</v>
      </c>
      <c r="P136" s="2"/>
    </row>
    <row r="137" spans="1:16" ht="15.75" thickBot="1" x14ac:dyDescent="0.3">
      <c r="A137" s="2"/>
      <c r="C137" s="38" t="s">
        <v>64</v>
      </c>
      <c r="D137" s="15"/>
      <c r="E137" s="15"/>
      <c r="F137" s="39"/>
      <c r="G137" s="16"/>
      <c r="M137" s="133" t="s">
        <v>65</v>
      </c>
      <c r="N137" s="134"/>
      <c r="O137" s="37" t="e">
        <f>(J122-J123)/J122</f>
        <v>#DIV/0!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31" t="s">
        <v>66</v>
      </c>
      <c r="I138" s="132"/>
      <c r="J138" s="132"/>
      <c r="K138" s="115"/>
      <c r="M138" s="133" t="s">
        <v>67</v>
      </c>
      <c r="N138" s="134"/>
      <c r="O138" s="37" t="e">
        <f>(J123-J124)/J123</f>
        <v>#DIV/0!</v>
      </c>
      <c r="P138" s="2"/>
    </row>
    <row r="139" spans="1:16" ht="15.75" customHeight="1" x14ac:dyDescent="0.25">
      <c r="A139" s="2"/>
      <c r="B139" s="41"/>
      <c r="C139" s="42" t="s">
        <v>18</v>
      </c>
      <c r="D139" s="43" t="s">
        <v>19</v>
      </c>
      <c r="E139" s="43" t="s">
        <v>14</v>
      </c>
      <c r="F139" s="19" t="s">
        <v>13</v>
      </c>
      <c r="G139" s="44" t="s">
        <v>20</v>
      </c>
      <c r="H139" s="24" t="s">
        <v>18</v>
      </c>
      <c r="I139" s="25" t="s">
        <v>68</v>
      </c>
      <c r="J139" s="25" t="s">
        <v>69</v>
      </c>
      <c r="K139" s="26" t="s">
        <v>70</v>
      </c>
      <c r="M139" s="133" t="s">
        <v>71</v>
      </c>
      <c r="N139" s="134"/>
      <c r="O139" s="37" t="e">
        <f>(J124-J125)/J124</f>
        <v>#DIV/0!</v>
      </c>
      <c r="P139" s="2"/>
    </row>
    <row r="140" spans="1:16" x14ac:dyDescent="0.25">
      <c r="A140" s="2"/>
      <c r="B140" s="41"/>
      <c r="C140" s="45" t="s">
        <v>72</v>
      </c>
      <c r="D140" s="33"/>
      <c r="E140" s="33"/>
      <c r="F140" s="34"/>
      <c r="G140" s="46"/>
      <c r="H140" s="47"/>
      <c r="I140" s="33"/>
      <c r="J140" s="33"/>
      <c r="K140" s="34">
        <f>I140-J140</f>
        <v>0</v>
      </c>
      <c r="M140" s="142" t="s">
        <v>73</v>
      </c>
      <c r="N140" s="143"/>
      <c r="O140" s="70" t="e">
        <f>(J122-J125)/J122</f>
        <v>#DIV/0!</v>
      </c>
      <c r="P140" s="2"/>
    </row>
    <row r="141" spans="1:16" ht="15.75" thickBot="1" x14ac:dyDescent="0.3">
      <c r="A141" s="2"/>
      <c r="B141" s="41"/>
      <c r="C141" s="45" t="s">
        <v>74</v>
      </c>
      <c r="D141" s="33"/>
      <c r="E141" s="33"/>
      <c r="F141" s="34"/>
      <c r="G141" s="48"/>
      <c r="H141" s="65"/>
      <c r="I141" s="35"/>
      <c r="J141" s="35"/>
      <c r="K141" s="34">
        <f>I141-J141</f>
        <v>0</v>
      </c>
      <c r="L141" s="49"/>
      <c r="M141" s="147" t="s">
        <v>75</v>
      </c>
      <c r="N141" s="148"/>
      <c r="O141" s="71" t="e">
        <f>(J121-J125)/J121</f>
        <v>#DIV/0!</v>
      </c>
      <c r="P141" s="2"/>
    </row>
    <row r="142" spans="1:16" ht="15" customHeight="1" x14ac:dyDescent="0.25">
      <c r="A142" s="2"/>
      <c r="B142" s="41"/>
      <c r="C142" s="45" t="s">
        <v>76</v>
      </c>
      <c r="D142" s="33"/>
      <c r="E142" s="33"/>
      <c r="F142" s="34"/>
      <c r="P142" s="2"/>
    </row>
    <row r="143" spans="1:16" ht="15" customHeight="1" x14ac:dyDescent="0.25">
      <c r="A143" s="2"/>
      <c r="B143" s="41"/>
      <c r="C143" s="45" t="s">
        <v>77</v>
      </c>
      <c r="D143" s="33"/>
      <c r="E143" s="33"/>
      <c r="F143" s="34"/>
      <c r="P143" s="2"/>
    </row>
    <row r="144" spans="1:16" ht="15" customHeight="1" thickBot="1" x14ac:dyDescent="0.3">
      <c r="A144" s="2"/>
      <c r="B144" s="41"/>
      <c r="C144" s="50" t="s">
        <v>78</v>
      </c>
      <c r="D144" s="51"/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/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90"/>
      <c r="C152" s="139"/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1"/>
      <c r="P152" s="2"/>
    </row>
    <row r="153" spans="1:16" ht="15" customHeight="1" x14ac:dyDescent="0.25">
      <c r="A153" s="2"/>
      <c r="C153" s="139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1"/>
      <c r="P153" s="2"/>
    </row>
    <row r="154" spans="1:16" ht="15" customHeight="1" x14ac:dyDescent="0.25">
      <c r="A154" s="2"/>
      <c r="C154" s="139"/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1"/>
      <c r="P154" s="2"/>
    </row>
    <row r="155" spans="1:16" ht="15" customHeight="1" x14ac:dyDescent="0.25">
      <c r="A155" s="2"/>
      <c r="C155" s="139"/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1"/>
      <c r="P155" s="2"/>
    </row>
    <row r="156" spans="1:16" ht="15" customHeight="1" x14ac:dyDescent="0.25">
      <c r="A156" s="2"/>
      <c r="C156" s="139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1"/>
      <c r="P156" s="2"/>
    </row>
    <row r="157" spans="1:16" ht="15" customHeight="1" x14ac:dyDescent="0.25">
      <c r="A157" s="2"/>
      <c r="C157" s="139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1"/>
      <c r="P157" s="2"/>
    </row>
    <row r="158" spans="1:16" ht="15" customHeight="1" x14ac:dyDescent="0.25">
      <c r="A158" s="2"/>
      <c r="C158" s="139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1"/>
      <c r="P158" s="2"/>
    </row>
    <row r="159" spans="1:16" x14ac:dyDescent="0.25">
      <c r="A159" s="2"/>
      <c r="C159" s="139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1"/>
      <c r="P159" s="2"/>
    </row>
    <row r="160" spans="1:16" x14ac:dyDescent="0.25">
      <c r="A160" s="2"/>
      <c r="C160" s="139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1"/>
      <c r="P160" s="2"/>
    </row>
    <row r="161" spans="1:16" x14ac:dyDescent="0.25">
      <c r="A161" s="2"/>
      <c r="C161" s="139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1"/>
      <c r="P161" s="2"/>
    </row>
    <row r="162" spans="1:16" x14ac:dyDescent="0.25">
      <c r="A162" s="2"/>
      <c r="C162" s="139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1"/>
      <c r="P162" s="2"/>
    </row>
    <row r="163" spans="1:16" x14ac:dyDescent="0.25">
      <c r="A163" s="2"/>
      <c r="C163" s="139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1"/>
      <c r="P163" s="2"/>
    </row>
    <row r="164" spans="1:16" x14ac:dyDescent="0.25">
      <c r="A164" s="2"/>
      <c r="C164" s="139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1"/>
      <c r="P164" s="2"/>
    </row>
    <row r="165" spans="1:16" x14ac:dyDescent="0.25">
      <c r="A165" s="2"/>
      <c r="C165" s="144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19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2BD5E-C1C6-4AFB-BD59-E5937A8DB5A3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103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9" t="s">
        <v>18</v>
      </c>
      <c r="D5" s="111" t="s">
        <v>19</v>
      </c>
      <c r="E5" s="111" t="s">
        <v>20</v>
      </c>
      <c r="F5" s="111" t="s">
        <v>21</v>
      </c>
      <c r="G5" s="111"/>
      <c r="H5" s="111"/>
      <c r="I5" s="111"/>
      <c r="J5" s="111"/>
      <c r="K5" s="113"/>
      <c r="M5" s="6" t="s">
        <v>22</v>
      </c>
      <c r="N5" s="114" t="s">
        <v>20</v>
      </c>
      <c r="O5" s="115"/>
      <c r="P5" s="2"/>
    </row>
    <row r="6" spans="1:19" x14ac:dyDescent="0.25">
      <c r="A6" s="2"/>
      <c r="C6" s="110"/>
      <c r="D6" s="112"/>
      <c r="E6" s="112"/>
      <c r="F6" s="7" t="s">
        <v>23</v>
      </c>
      <c r="G6" s="7" t="s">
        <v>24</v>
      </c>
      <c r="H6" s="7" t="s">
        <v>25</v>
      </c>
      <c r="I6" s="7" t="s">
        <v>26</v>
      </c>
      <c r="J6" s="112" t="s">
        <v>6</v>
      </c>
      <c r="K6" s="116"/>
      <c r="M6" s="8">
        <v>1</v>
      </c>
      <c r="N6" s="117"/>
      <c r="O6" s="118"/>
      <c r="P6" s="2"/>
      <c r="R6" s="56" t="s">
        <v>0</v>
      </c>
      <c r="S6" s="56">
        <f>AVERAGE(J9,J66,J121)</f>
        <v>1096.3333333333333</v>
      </c>
    </row>
    <row r="7" spans="1:19" x14ac:dyDescent="0.25">
      <c r="A7" s="2"/>
      <c r="C7" s="9" t="s">
        <v>27</v>
      </c>
      <c r="D7" s="10"/>
      <c r="E7" s="10"/>
      <c r="F7" s="11">
        <v>1598</v>
      </c>
      <c r="G7" s="12"/>
      <c r="H7" s="12"/>
      <c r="I7" s="12"/>
      <c r="J7" s="119">
        <f>AVERAGE(F7:I7)</f>
        <v>1598</v>
      </c>
      <c r="K7" s="120"/>
      <c r="M7" s="8">
        <v>2</v>
      </c>
      <c r="N7" s="117">
        <v>9</v>
      </c>
      <c r="O7" s="118"/>
      <c r="P7" s="2"/>
      <c r="R7" s="56" t="s">
        <v>1</v>
      </c>
      <c r="S7" s="72">
        <f>AVERAGE(J10,J67,J122)</f>
        <v>495.41666666666669</v>
      </c>
    </row>
    <row r="8" spans="1:19" x14ac:dyDescent="0.25">
      <c r="A8" s="2"/>
      <c r="C8" s="9" t="s">
        <v>28</v>
      </c>
      <c r="D8" s="10"/>
      <c r="E8" s="10"/>
      <c r="F8" s="11">
        <v>589</v>
      </c>
      <c r="G8" s="12"/>
      <c r="H8" s="12"/>
      <c r="I8" s="12"/>
      <c r="J8" s="119">
        <f t="shared" ref="J8:J13" si="0">AVERAGE(F8:I8)</f>
        <v>589</v>
      </c>
      <c r="K8" s="120"/>
      <c r="M8" s="8">
        <v>3</v>
      </c>
      <c r="N8" s="117">
        <v>9.4</v>
      </c>
      <c r="O8" s="118"/>
      <c r="P8" s="2"/>
      <c r="R8" s="56" t="s">
        <v>2</v>
      </c>
      <c r="S8" s="73">
        <f>AVERAGE(J13,J70,J125)</f>
        <v>226.91666666666666</v>
      </c>
    </row>
    <row r="9" spans="1:19" x14ac:dyDescent="0.25">
      <c r="A9" s="2"/>
      <c r="C9" s="9" t="s">
        <v>29</v>
      </c>
      <c r="D9" s="11">
        <v>63.97</v>
      </c>
      <c r="E9" s="11">
        <v>6.9</v>
      </c>
      <c r="F9" s="11">
        <v>1221</v>
      </c>
      <c r="G9" s="11">
        <v>1202</v>
      </c>
      <c r="H9" s="11">
        <v>1196</v>
      </c>
      <c r="I9" s="11">
        <v>1177</v>
      </c>
      <c r="J9" s="119">
        <f t="shared" si="0"/>
        <v>1199</v>
      </c>
      <c r="K9" s="120"/>
      <c r="M9" s="8">
        <v>4</v>
      </c>
      <c r="N9" s="117">
        <v>8.1999999999999993</v>
      </c>
      <c r="O9" s="118"/>
      <c r="P9" s="2"/>
      <c r="R9" s="74" t="s">
        <v>552</v>
      </c>
      <c r="S9" s="76">
        <f>S6-S7</f>
        <v>600.91666666666652</v>
      </c>
    </row>
    <row r="10" spans="1:19" x14ac:dyDescent="0.25">
      <c r="A10" s="2"/>
      <c r="C10" s="9" t="s">
        <v>31</v>
      </c>
      <c r="D10" s="11">
        <v>60.64</v>
      </c>
      <c r="E10" s="11">
        <v>9.1</v>
      </c>
      <c r="F10" s="11">
        <v>632</v>
      </c>
      <c r="G10" s="11">
        <v>616</v>
      </c>
      <c r="H10" s="11">
        <v>504</v>
      </c>
      <c r="I10" s="11">
        <v>521</v>
      </c>
      <c r="J10" s="119">
        <f t="shared" si="0"/>
        <v>568.25</v>
      </c>
      <c r="K10" s="120"/>
      <c r="M10" s="8">
        <v>5</v>
      </c>
      <c r="N10" s="117">
        <v>8.6999999999999993</v>
      </c>
      <c r="O10" s="118"/>
      <c r="P10" s="2"/>
      <c r="R10" s="74" t="s">
        <v>32</v>
      </c>
      <c r="S10" s="76">
        <f>S7-S8</f>
        <v>268.5</v>
      </c>
    </row>
    <row r="11" spans="1:19" x14ac:dyDescent="0.25">
      <c r="A11" s="2"/>
      <c r="C11" s="9" t="s">
        <v>33</v>
      </c>
      <c r="D11" s="11"/>
      <c r="E11" s="11"/>
      <c r="F11" s="11">
        <v>412</v>
      </c>
      <c r="G11" s="63">
        <v>401</v>
      </c>
      <c r="H11" s="63">
        <v>347</v>
      </c>
      <c r="I11" s="63">
        <v>335</v>
      </c>
      <c r="J11" s="119">
        <f t="shared" si="0"/>
        <v>373.75</v>
      </c>
      <c r="K11" s="120"/>
      <c r="M11" s="13">
        <v>6</v>
      </c>
      <c r="N11" s="121">
        <v>9.6</v>
      </c>
      <c r="O11" s="122"/>
      <c r="P11" s="2"/>
      <c r="R11" s="74" t="s">
        <v>30</v>
      </c>
      <c r="S11" s="75">
        <f>S6-S8</f>
        <v>869.41666666666663</v>
      </c>
    </row>
    <row r="12" spans="1:19" ht="15.75" thickBot="1" x14ac:dyDescent="0.3">
      <c r="A12" s="2"/>
      <c r="C12" s="9" t="s">
        <v>35</v>
      </c>
      <c r="D12" s="11"/>
      <c r="E12" s="11"/>
      <c r="F12" s="11">
        <v>220</v>
      </c>
      <c r="G12" s="63">
        <v>217</v>
      </c>
      <c r="H12" s="63">
        <v>250</v>
      </c>
      <c r="I12" s="63">
        <v>241</v>
      </c>
      <c r="J12" s="119">
        <f t="shared" si="0"/>
        <v>232</v>
      </c>
      <c r="K12" s="120"/>
      <c r="N12" s="68" t="s">
        <v>36</v>
      </c>
      <c r="O12" s="69" t="s">
        <v>37</v>
      </c>
      <c r="P12" s="2"/>
      <c r="R12" s="77" t="s">
        <v>553</v>
      </c>
      <c r="S12" s="94">
        <f>S9/S6</f>
        <v>0.54811492854971111</v>
      </c>
    </row>
    <row r="13" spans="1:19" ht="15.75" thickBot="1" x14ac:dyDescent="0.3">
      <c r="A13" s="2"/>
      <c r="C13" s="14" t="s">
        <v>39</v>
      </c>
      <c r="D13" s="15">
        <v>58.82</v>
      </c>
      <c r="E13" s="15">
        <v>8.6999999999999993</v>
      </c>
      <c r="F13" s="15">
        <v>218</v>
      </c>
      <c r="G13" s="15">
        <v>214</v>
      </c>
      <c r="H13" s="15">
        <v>246</v>
      </c>
      <c r="I13" s="15">
        <v>239</v>
      </c>
      <c r="J13" s="123">
        <f t="shared" si="0"/>
        <v>229.25</v>
      </c>
      <c r="K13" s="124"/>
      <c r="M13" s="67" t="s">
        <v>40</v>
      </c>
      <c r="N13" s="65">
        <v>3.19</v>
      </c>
      <c r="O13" s="66">
        <v>4.8899999999999997</v>
      </c>
      <c r="P13" s="2"/>
      <c r="R13" s="77" t="s">
        <v>38</v>
      </c>
      <c r="S13" s="78">
        <f>S10/S7</f>
        <v>0.54196804037005886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34</v>
      </c>
      <c r="S14" s="94">
        <f>S11/S6</f>
        <v>0.79302219519610828</v>
      </c>
    </row>
    <row r="15" spans="1:19" ht="15" customHeight="1" x14ac:dyDescent="0.25">
      <c r="A15" s="2"/>
      <c r="C15" s="17" t="s">
        <v>18</v>
      </c>
      <c r="D15" s="18" t="s">
        <v>19</v>
      </c>
      <c r="E15" s="18" t="s">
        <v>20</v>
      </c>
      <c r="F15" s="19" t="s">
        <v>41</v>
      </c>
      <c r="G15" s="20"/>
      <c r="H15" s="17" t="s">
        <v>18</v>
      </c>
      <c r="I15" s="111" t="s">
        <v>42</v>
      </c>
      <c r="J15" s="111"/>
      <c r="K15" s="113"/>
      <c r="M15" s="131" t="s">
        <v>43</v>
      </c>
      <c r="N15" s="132"/>
      <c r="O15" s="115"/>
      <c r="P15" s="2"/>
    </row>
    <row r="16" spans="1:19" x14ac:dyDescent="0.25">
      <c r="A16" s="2"/>
      <c r="C16" s="21" t="s">
        <v>44</v>
      </c>
      <c r="D16" s="11">
        <v>12.2</v>
      </c>
      <c r="E16" s="11">
        <v>9.6999999999999993</v>
      </c>
      <c r="F16" s="22">
        <v>1180</v>
      </c>
      <c r="G16" s="16"/>
      <c r="H16" s="23" t="s">
        <v>1</v>
      </c>
      <c r="I16" s="135">
        <v>6.06</v>
      </c>
      <c r="J16" s="135"/>
      <c r="K16" s="136"/>
      <c r="M16" s="24" t="s">
        <v>20</v>
      </c>
      <c r="N16" s="25" t="s">
        <v>45</v>
      </c>
      <c r="O16" s="26" t="s">
        <v>46</v>
      </c>
      <c r="P16" s="2"/>
    </row>
    <row r="17" spans="1:16" ht="15.75" thickBot="1" x14ac:dyDescent="0.3">
      <c r="A17" s="2"/>
      <c r="C17" s="21" t="s">
        <v>47</v>
      </c>
      <c r="D17" s="11"/>
      <c r="E17" s="11"/>
      <c r="F17" s="22"/>
      <c r="G17" s="16"/>
      <c r="H17" s="27" t="s">
        <v>2</v>
      </c>
      <c r="I17" s="137">
        <v>5.83</v>
      </c>
      <c r="J17" s="137"/>
      <c r="K17" s="138"/>
      <c r="M17" s="65">
        <v>6.8</v>
      </c>
      <c r="N17" s="28">
        <v>50</v>
      </c>
      <c r="O17" s="66">
        <v>0.04</v>
      </c>
      <c r="P17" s="2"/>
    </row>
    <row r="18" spans="1:16" ht="15.75" thickBot="1" x14ac:dyDescent="0.3">
      <c r="A18" s="2"/>
      <c r="C18" s="21" t="s">
        <v>48</v>
      </c>
      <c r="D18" s="11">
        <v>62.59</v>
      </c>
      <c r="E18" s="11"/>
      <c r="F18" s="22">
        <v>198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49</v>
      </c>
      <c r="D19" s="11">
        <v>60.35</v>
      </c>
      <c r="E19" s="11"/>
      <c r="F19" s="22">
        <v>196</v>
      </c>
      <c r="G19" s="16"/>
      <c r="H19" s="109" t="s">
        <v>50</v>
      </c>
      <c r="I19" s="111"/>
      <c r="J19" s="111"/>
      <c r="K19" s="113"/>
      <c r="M19" s="6" t="s">
        <v>51</v>
      </c>
      <c r="N19" s="29" t="s">
        <v>20</v>
      </c>
      <c r="O19" s="30" t="s">
        <v>52</v>
      </c>
      <c r="P19" s="2"/>
    </row>
    <row r="20" spans="1:16" x14ac:dyDescent="0.25">
      <c r="A20" s="2"/>
      <c r="C20" s="21" t="s">
        <v>53</v>
      </c>
      <c r="D20" s="11">
        <v>67.87</v>
      </c>
      <c r="E20" s="11"/>
      <c r="F20" s="22">
        <v>193</v>
      </c>
      <c r="G20" s="16"/>
      <c r="H20" s="31" t="s">
        <v>54</v>
      </c>
      <c r="I20" s="7" t="s">
        <v>55</v>
      </c>
      <c r="J20" s="7" t="s">
        <v>56</v>
      </c>
      <c r="K20" s="32" t="s">
        <v>57</v>
      </c>
      <c r="M20" s="8">
        <v>1</v>
      </c>
      <c r="N20" s="33">
        <v>5.4</v>
      </c>
      <c r="O20" s="34">
        <v>100</v>
      </c>
      <c r="P20" s="2"/>
    </row>
    <row r="21" spans="1:16" x14ac:dyDescent="0.25">
      <c r="A21" s="2"/>
      <c r="C21" s="21" t="s">
        <v>58</v>
      </c>
      <c r="D21" s="11">
        <v>72.849999999999994</v>
      </c>
      <c r="E21" s="11"/>
      <c r="F21" s="22">
        <v>1889</v>
      </c>
      <c r="G21" s="16"/>
      <c r="H21" s="125">
        <v>1</v>
      </c>
      <c r="I21" s="127">
        <v>628</v>
      </c>
      <c r="J21" s="127">
        <v>345</v>
      </c>
      <c r="K21" s="129">
        <f>((I21-J21)/I21)</f>
        <v>0.45063694267515925</v>
      </c>
      <c r="M21" s="13">
        <v>2</v>
      </c>
      <c r="N21" s="35">
        <v>5.5</v>
      </c>
      <c r="O21" s="36">
        <v>100</v>
      </c>
      <c r="P21" s="2"/>
    </row>
    <row r="22" spans="1:16" ht="15.75" customHeight="1" thickBot="1" x14ac:dyDescent="0.3">
      <c r="A22" s="2"/>
      <c r="C22" s="21" t="s">
        <v>59</v>
      </c>
      <c r="D22" s="11">
        <v>71.59</v>
      </c>
      <c r="E22" s="11">
        <v>8.3000000000000007</v>
      </c>
      <c r="F22" s="22">
        <v>490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60</v>
      </c>
      <c r="D23" s="11"/>
      <c r="E23" s="11"/>
      <c r="F23" s="22">
        <v>476</v>
      </c>
      <c r="G23" s="16"/>
      <c r="H23" s="125"/>
      <c r="I23" s="127"/>
      <c r="J23" s="127"/>
      <c r="K23" s="129" t="e">
        <f>((I23-J23)/I23)</f>
        <v>#DIV/0!</v>
      </c>
      <c r="M23" s="131" t="s">
        <v>61</v>
      </c>
      <c r="N23" s="132"/>
      <c r="O23" s="115"/>
      <c r="P23" s="2"/>
    </row>
    <row r="24" spans="1:16" ht="15.75" thickBot="1" x14ac:dyDescent="0.3">
      <c r="A24" s="2"/>
      <c r="C24" s="21" t="s">
        <v>62</v>
      </c>
      <c r="D24" s="11">
        <v>76.599999999999994</v>
      </c>
      <c r="E24" s="11">
        <v>7.3</v>
      </c>
      <c r="F24" s="22">
        <v>1119</v>
      </c>
      <c r="G24" s="16"/>
      <c r="H24" s="126"/>
      <c r="I24" s="128"/>
      <c r="J24" s="128"/>
      <c r="K24" s="130"/>
      <c r="M24" s="133" t="s">
        <v>63</v>
      </c>
      <c r="N24" s="134"/>
      <c r="O24" s="37">
        <f>(J9-J10)/J9</f>
        <v>0.52606338615512926</v>
      </c>
      <c r="P24" s="2"/>
    </row>
    <row r="25" spans="1:16" ht="15.75" thickBot="1" x14ac:dyDescent="0.3">
      <c r="A25" s="2"/>
      <c r="C25" s="38" t="s">
        <v>64</v>
      </c>
      <c r="D25" s="15"/>
      <c r="E25" s="15"/>
      <c r="F25" s="39">
        <v>1096</v>
      </c>
      <c r="G25" s="16"/>
      <c r="M25" s="133" t="s">
        <v>65</v>
      </c>
      <c r="N25" s="134"/>
      <c r="O25" s="37">
        <f>(J10-J11)/J10</f>
        <v>0.34227892652881653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31" t="s">
        <v>66</v>
      </c>
      <c r="I26" s="132"/>
      <c r="J26" s="132"/>
      <c r="K26" s="115"/>
      <c r="M26" s="133" t="s">
        <v>67</v>
      </c>
      <c r="N26" s="134"/>
      <c r="O26" s="37">
        <f>(J11-J12)/J11</f>
        <v>0.37926421404682276</v>
      </c>
      <c r="P26" s="2"/>
    </row>
    <row r="27" spans="1:16" ht="15.75" customHeight="1" x14ac:dyDescent="0.25">
      <c r="A27" s="2"/>
      <c r="B27" s="41"/>
      <c r="C27" s="42" t="s">
        <v>18</v>
      </c>
      <c r="D27" s="43" t="s">
        <v>19</v>
      </c>
      <c r="E27" s="43" t="s">
        <v>14</v>
      </c>
      <c r="F27" s="19" t="s">
        <v>13</v>
      </c>
      <c r="G27" s="44" t="s">
        <v>20</v>
      </c>
      <c r="H27" s="24" t="s">
        <v>18</v>
      </c>
      <c r="I27" s="25" t="s">
        <v>68</v>
      </c>
      <c r="J27" s="25" t="s">
        <v>69</v>
      </c>
      <c r="K27" s="26" t="s">
        <v>70</v>
      </c>
      <c r="M27" s="133" t="s">
        <v>71</v>
      </c>
      <c r="N27" s="134"/>
      <c r="O27" s="37">
        <f>(J12-J13)/J12</f>
        <v>1.1853448275862068E-2</v>
      </c>
      <c r="P27" s="2"/>
    </row>
    <row r="28" spans="1:16" ht="15" customHeight="1" x14ac:dyDescent="0.25">
      <c r="A28" s="2"/>
      <c r="B28" s="41"/>
      <c r="C28" s="45" t="s">
        <v>72</v>
      </c>
      <c r="D28" s="33">
        <v>91.35</v>
      </c>
      <c r="E28" s="33"/>
      <c r="F28" s="34"/>
      <c r="G28" s="46"/>
      <c r="H28" s="47" t="s">
        <v>104</v>
      </c>
      <c r="I28" s="33">
        <v>363</v>
      </c>
      <c r="J28" s="33">
        <v>300</v>
      </c>
      <c r="K28" s="34">
        <f>I28-J28</f>
        <v>63</v>
      </c>
      <c r="M28" s="142" t="s">
        <v>73</v>
      </c>
      <c r="N28" s="143"/>
      <c r="O28" s="70">
        <f>(J10-J13)/J10</f>
        <v>0.59656841179058517</v>
      </c>
      <c r="P28" s="2"/>
    </row>
    <row r="29" spans="1:16" ht="15.75" thickBot="1" x14ac:dyDescent="0.3">
      <c r="A29" s="2"/>
      <c r="B29" s="41"/>
      <c r="C29" s="45" t="s">
        <v>74</v>
      </c>
      <c r="D29" s="33">
        <v>72.858000000000004</v>
      </c>
      <c r="E29" s="33">
        <v>68.36</v>
      </c>
      <c r="F29" s="34">
        <v>93.84</v>
      </c>
      <c r="G29" s="48">
        <v>5.6</v>
      </c>
      <c r="H29" s="65" t="s">
        <v>2</v>
      </c>
      <c r="I29" s="35">
        <v>193</v>
      </c>
      <c r="J29" s="35">
        <v>170</v>
      </c>
      <c r="K29" s="36">
        <f>I29-J29</f>
        <v>23</v>
      </c>
      <c r="L29" s="49"/>
      <c r="M29" s="147" t="s">
        <v>75</v>
      </c>
      <c r="N29" s="148"/>
      <c r="O29" s="71">
        <f>(J9-J13)/J9</f>
        <v>0.80879899916597164</v>
      </c>
      <c r="P29" s="2"/>
    </row>
    <row r="30" spans="1:16" ht="15" customHeight="1" x14ac:dyDescent="0.25">
      <c r="A30" s="2"/>
      <c r="B30" s="41"/>
      <c r="C30" s="45" t="s">
        <v>76</v>
      </c>
      <c r="D30" s="33">
        <v>78.7</v>
      </c>
      <c r="E30" s="33">
        <v>65.95</v>
      </c>
      <c r="F30" s="34">
        <v>83.8</v>
      </c>
      <c r="P30" s="2"/>
    </row>
    <row r="31" spans="1:16" ht="15" customHeight="1" x14ac:dyDescent="0.25">
      <c r="A31" s="2"/>
      <c r="B31" s="41"/>
      <c r="C31" s="45" t="s">
        <v>77</v>
      </c>
      <c r="D31" s="33">
        <v>76.849999999999994</v>
      </c>
      <c r="E31" s="33">
        <v>56.4</v>
      </c>
      <c r="F31" s="34">
        <v>73.39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52.45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91.5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90"/>
      <c r="C40" s="139" t="s">
        <v>466</v>
      </c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1"/>
      <c r="P40" s="2"/>
    </row>
    <row r="41" spans="1:16" x14ac:dyDescent="0.25">
      <c r="A41" s="2"/>
      <c r="C41" s="139" t="s">
        <v>467</v>
      </c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1"/>
      <c r="P41" s="2"/>
    </row>
    <row r="42" spans="1:16" x14ac:dyDescent="0.25">
      <c r="A42" s="2"/>
      <c r="C42" s="139" t="s">
        <v>468</v>
      </c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1"/>
      <c r="P42" s="2"/>
    </row>
    <row r="43" spans="1:16" x14ac:dyDescent="0.25">
      <c r="A43" s="2"/>
      <c r="C43" s="139" t="s">
        <v>469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1"/>
      <c r="P43" s="2"/>
    </row>
    <row r="44" spans="1:16" x14ac:dyDescent="0.25">
      <c r="A44" s="2"/>
      <c r="C44" s="139" t="s">
        <v>470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1"/>
      <c r="P44" s="2"/>
    </row>
    <row r="45" spans="1:16" x14ac:dyDescent="0.25">
      <c r="A45" s="2"/>
      <c r="C45" s="139" t="s">
        <v>471</v>
      </c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1"/>
      <c r="P45" s="2"/>
    </row>
    <row r="46" spans="1:16" x14ac:dyDescent="0.25">
      <c r="A46" s="2"/>
      <c r="C46" s="139" t="s">
        <v>472</v>
      </c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1"/>
      <c r="P46" s="2"/>
    </row>
    <row r="47" spans="1:16" x14ac:dyDescent="0.25">
      <c r="A47" s="2"/>
      <c r="C47" s="139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1"/>
      <c r="P47" s="2"/>
    </row>
    <row r="48" spans="1:16" x14ac:dyDescent="0.25">
      <c r="A48" s="2"/>
      <c r="C48" s="139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1"/>
      <c r="P48" s="2"/>
    </row>
    <row r="49" spans="1:16" x14ac:dyDescent="0.25">
      <c r="A49" s="2"/>
      <c r="C49" s="139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1"/>
      <c r="P49" s="2"/>
    </row>
    <row r="50" spans="1:16" ht="15" customHeight="1" x14ac:dyDescent="0.25">
      <c r="A50" s="2"/>
      <c r="C50" s="139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1"/>
      <c r="P50" s="2"/>
    </row>
    <row r="51" spans="1:16" x14ac:dyDescent="0.25">
      <c r="A51" s="2"/>
      <c r="C51" s="139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1"/>
      <c r="P51" s="2"/>
    </row>
    <row r="52" spans="1:16" x14ac:dyDescent="0.25">
      <c r="A52" s="2"/>
      <c r="C52" s="139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1"/>
      <c r="P52" s="2"/>
    </row>
    <row r="53" spans="1:16" x14ac:dyDescent="0.25">
      <c r="A53" s="2"/>
      <c r="C53" s="144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89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9" t="s">
        <v>18</v>
      </c>
      <c r="D62" s="111" t="s">
        <v>19</v>
      </c>
      <c r="E62" s="111" t="s">
        <v>20</v>
      </c>
      <c r="F62" s="111" t="s">
        <v>21</v>
      </c>
      <c r="G62" s="111"/>
      <c r="H62" s="111"/>
      <c r="I62" s="111"/>
      <c r="J62" s="111"/>
      <c r="K62" s="113"/>
      <c r="M62" s="6" t="s">
        <v>22</v>
      </c>
      <c r="N62" s="114" t="s">
        <v>20</v>
      </c>
      <c r="O62" s="115"/>
      <c r="P62" s="2"/>
    </row>
    <row r="63" spans="1:16" x14ac:dyDescent="0.25">
      <c r="A63" s="2"/>
      <c r="C63" s="110"/>
      <c r="D63" s="112"/>
      <c r="E63" s="112"/>
      <c r="F63" s="7" t="s">
        <v>23</v>
      </c>
      <c r="G63" s="7" t="s">
        <v>24</v>
      </c>
      <c r="H63" s="7" t="s">
        <v>25</v>
      </c>
      <c r="I63" s="7" t="s">
        <v>26</v>
      </c>
      <c r="J63" s="112" t="s">
        <v>6</v>
      </c>
      <c r="K63" s="116"/>
      <c r="M63" s="8">
        <v>1</v>
      </c>
      <c r="N63" s="117"/>
      <c r="O63" s="118"/>
      <c r="P63" s="2"/>
    </row>
    <row r="64" spans="1:16" ht="15" customHeight="1" x14ac:dyDescent="0.25">
      <c r="A64" s="2"/>
      <c r="C64" s="9" t="s">
        <v>27</v>
      </c>
      <c r="D64" s="10"/>
      <c r="E64" s="10"/>
      <c r="F64" s="11">
        <v>1623</v>
      </c>
      <c r="G64" s="12"/>
      <c r="H64" s="12"/>
      <c r="I64" s="12"/>
      <c r="J64" s="119">
        <f>AVERAGE(F64:I64)</f>
        <v>1623</v>
      </c>
      <c r="K64" s="120"/>
      <c r="M64" s="8">
        <v>2</v>
      </c>
      <c r="N64" s="117">
        <v>9.5</v>
      </c>
      <c r="O64" s="118"/>
      <c r="P64" s="2"/>
    </row>
    <row r="65" spans="1:16" x14ac:dyDescent="0.25">
      <c r="A65" s="2"/>
      <c r="C65" s="9" t="s">
        <v>28</v>
      </c>
      <c r="D65" s="10"/>
      <c r="E65" s="10"/>
      <c r="F65" s="11">
        <v>534</v>
      </c>
      <c r="G65" s="12"/>
      <c r="H65" s="12"/>
      <c r="I65" s="12"/>
      <c r="J65" s="119">
        <f t="shared" ref="J65:J70" si="1">AVERAGE(F65:I65)</f>
        <v>534</v>
      </c>
      <c r="K65" s="120"/>
      <c r="M65" s="8">
        <v>3</v>
      </c>
      <c r="N65" s="117">
        <v>9.4</v>
      </c>
      <c r="O65" s="118"/>
      <c r="P65" s="2"/>
    </row>
    <row r="66" spans="1:16" ht="15" customHeight="1" x14ac:dyDescent="0.25">
      <c r="A66" s="2"/>
      <c r="C66" s="9" t="s">
        <v>29</v>
      </c>
      <c r="D66" s="11">
        <v>63.27</v>
      </c>
      <c r="E66" s="11">
        <v>6.9</v>
      </c>
      <c r="F66" s="11">
        <v>800</v>
      </c>
      <c r="G66" s="11">
        <v>1097</v>
      </c>
      <c r="H66" s="11">
        <v>1125</v>
      </c>
      <c r="I66" s="11">
        <v>1044</v>
      </c>
      <c r="J66" s="119">
        <f t="shared" si="1"/>
        <v>1016.5</v>
      </c>
      <c r="K66" s="120"/>
      <c r="M66" s="8">
        <v>4</v>
      </c>
      <c r="N66" s="117">
        <v>8.1999999999999993</v>
      </c>
      <c r="O66" s="118"/>
      <c r="P66" s="2"/>
    </row>
    <row r="67" spans="1:16" ht="15" customHeight="1" x14ac:dyDescent="0.25">
      <c r="A67" s="2"/>
      <c r="C67" s="9" t="s">
        <v>31</v>
      </c>
      <c r="D67" s="11">
        <v>61.53</v>
      </c>
      <c r="E67" s="11">
        <v>9</v>
      </c>
      <c r="F67" s="11">
        <v>498</v>
      </c>
      <c r="G67" s="11">
        <v>414</v>
      </c>
      <c r="H67" s="11">
        <v>405</v>
      </c>
      <c r="I67" s="11">
        <v>471</v>
      </c>
      <c r="J67" s="119">
        <f t="shared" si="1"/>
        <v>447</v>
      </c>
      <c r="K67" s="120"/>
      <c r="M67" s="8">
        <v>5</v>
      </c>
      <c r="N67" s="117">
        <v>9.3000000000000007</v>
      </c>
      <c r="O67" s="118"/>
      <c r="P67" s="2"/>
    </row>
    <row r="68" spans="1:16" ht="15.75" customHeight="1" thickBot="1" x14ac:dyDescent="0.3">
      <c r="A68" s="2"/>
      <c r="C68" s="9" t="s">
        <v>33</v>
      </c>
      <c r="D68" s="11"/>
      <c r="E68" s="11"/>
      <c r="F68" s="11">
        <v>290</v>
      </c>
      <c r="G68" s="63">
        <v>269</v>
      </c>
      <c r="H68" s="63">
        <v>252</v>
      </c>
      <c r="I68" s="63">
        <v>280</v>
      </c>
      <c r="J68" s="119">
        <f t="shared" si="1"/>
        <v>272.75</v>
      </c>
      <c r="K68" s="120"/>
      <c r="M68" s="13">
        <v>6</v>
      </c>
      <c r="N68" s="121">
        <v>9.4</v>
      </c>
      <c r="O68" s="122"/>
      <c r="P68" s="2"/>
    </row>
    <row r="69" spans="1:16" ht="15.75" thickBot="1" x14ac:dyDescent="0.3">
      <c r="A69" s="2"/>
      <c r="C69" s="9" t="s">
        <v>35</v>
      </c>
      <c r="D69" s="11"/>
      <c r="E69" s="11"/>
      <c r="F69" s="11">
        <v>255</v>
      </c>
      <c r="G69" s="63">
        <v>214</v>
      </c>
      <c r="H69" s="63">
        <v>211</v>
      </c>
      <c r="I69" s="63">
        <v>221</v>
      </c>
      <c r="J69" s="119">
        <f t="shared" si="1"/>
        <v>225.25</v>
      </c>
      <c r="K69" s="120"/>
      <c r="N69" s="68" t="s">
        <v>36</v>
      </c>
      <c r="O69" s="69" t="s">
        <v>37</v>
      </c>
      <c r="P69" s="2"/>
    </row>
    <row r="70" spans="1:16" ht="15.75" thickBot="1" x14ac:dyDescent="0.3">
      <c r="A70" s="2"/>
      <c r="C70" s="14" t="s">
        <v>39</v>
      </c>
      <c r="D70" s="15">
        <v>60.99</v>
      </c>
      <c r="E70" s="15">
        <v>8.8000000000000007</v>
      </c>
      <c r="F70" s="15">
        <v>251</v>
      </c>
      <c r="G70" s="15">
        <v>222</v>
      </c>
      <c r="H70" s="15">
        <v>215</v>
      </c>
      <c r="I70" s="15">
        <v>229</v>
      </c>
      <c r="J70" s="123">
        <f t="shared" si="1"/>
        <v>229.25</v>
      </c>
      <c r="K70" s="124"/>
      <c r="M70" s="67" t="s">
        <v>40</v>
      </c>
      <c r="N70" s="65">
        <v>3.15</v>
      </c>
      <c r="O70" s="66">
        <v>5.77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18</v>
      </c>
      <c r="D72" s="18" t="s">
        <v>19</v>
      </c>
      <c r="E72" s="18" t="s">
        <v>20</v>
      </c>
      <c r="F72" s="19" t="s">
        <v>41</v>
      </c>
      <c r="G72" s="20"/>
      <c r="H72" s="17" t="s">
        <v>18</v>
      </c>
      <c r="I72" s="111" t="s">
        <v>42</v>
      </c>
      <c r="J72" s="111"/>
      <c r="K72" s="113"/>
      <c r="M72" s="131" t="s">
        <v>43</v>
      </c>
      <c r="N72" s="132"/>
      <c r="O72" s="115"/>
      <c r="P72" s="2"/>
    </row>
    <row r="73" spans="1:16" ht="15" customHeight="1" x14ac:dyDescent="0.25">
      <c r="A73" s="2"/>
      <c r="C73" s="21" t="s">
        <v>44</v>
      </c>
      <c r="D73" s="11">
        <v>10.45</v>
      </c>
      <c r="E73" s="11">
        <v>9.6</v>
      </c>
      <c r="F73" s="22">
        <v>880</v>
      </c>
      <c r="G73" s="16"/>
      <c r="H73" s="23" t="s">
        <v>1</v>
      </c>
      <c r="I73" s="135">
        <v>5.69</v>
      </c>
      <c r="J73" s="135"/>
      <c r="K73" s="136"/>
      <c r="M73" s="24" t="s">
        <v>20</v>
      </c>
      <c r="N73" s="25" t="s">
        <v>45</v>
      </c>
      <c r="O73" s="26" t="s">
        <v>46</v>
      </c>
      <c r="P73" s="2"/>
    </row>
    <row r="74" spans="1:16" ht="15.75" thickBot="1" x14ac:dyDescent="0.3">
      <c r="A74" s="2"/>
      <c r="C74" s="21" t="s">
        <v>47</v>
      </c>
      <c r="D74" s="11"/>
      <c r="E74" s="11"/>
      <c r="F74" s="22"/>
      <c r="G74" s="16"/>
      <c r="H74" s="27" t="s">
        <v>2</v>
      </c>
      <c r="I74" s="137">
        <v>5.4</v>
      </c>
      <c r="J74" s="137"/>
      <c r="K74" s="138"/>
      <c r="M74" s="65">
        <v>7</v>
      </c>
      <c r="N74" s="28">
        <v>125</v>
      </c>
      <c r="O74" s="66">
        <v>0.04</v>
      </c>
      <c r="P74" s="2"/>
    </row>
    <row r="75" spans="1:16" ht="15" customHeight="1" thickBot="1" x14ac:dyDescent="0.3">
      <c r="A75" s="2"/>
      <c r="C75" s="21" t="s">
        <v>48</v>
      </c>
      <c r="D75" s="11">
        <v>64.19</v>
      </c>
      <c r="E75" s="11"/>
      <c r="F75" s="22">
        <v>264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49</v>
      </c>
      <c r="D76" s="11">
        <v>65.14</v>
      </c>
      <c r="E76" s="11"/>
      <c r="F76" s="22">
        <v>259</v>
      </c>
      <c r="G76" s="16"/>
      <c r="H76" s="109" t="s">
        <v>50</v>
      </c>
      <c r="I76" s="111"/>
      <c r="J76" s="111"/>
      <c r="K76" s="113"/>
      <c r="M76" s="6" t="s">
        <v>51</v>
      </c>
      <c r="N76" s="29" t="s">
        <v>20</v>
      </c>
      <c r="O76" s="30" t="s">
        <v>52</v>
      </c>
      <c r="P76" s="2"/>
    </row>
    <row r="77" spans="1:16" x14ac:dyDescent="0.25">
      <c r="A77" s="2"/>
      <c r="C77" s="21" t="s">
        <v>53</v>
      </c>
      <c r="D77" s="11">
        <v>67.83</v>
      </c>
      <c r="E77" s="11"/>
      <c r="F77" s="22">
        <v>252</v>
      </c>
      <c r="G77" s="16"/>
      <c r="H77" s="31" t="s">
        <v>54</v>
      </c>
      <c r="I77" s="7" t="s">
        <v>55</v>
      </c>
      <c r="J77" s="7" t="s">
        <v>56</v>
      </c>
      <c r="K77" s="32" t="s">
        <v>57</v>
      </c>
      <c r="M77" s="8">
        <v>1</v>
      </c>
      <c r="N77" s="33">
        <v>5.5</v>
      </c>
      <c r="O77" s="34">
        <v>100</v>
      </c>
      <c r="P77" s="2"/>
    </row>
    <row r="78" spans="1:16" x14ac:dyDescent="0.25">
      <c r="A78" s="2"/>
      <c r="C78" s="21" t="s">
        <v>58</v>
      </c>
      <c r="D78" s="11">
        <v>76.14</v>
      </c>
      <c r="E78" s="11"/>
      <c r="F78" s="22">
        <v>1744</v>
      </c>
      <c r="G78" s="16"/>
      <c r="H78" s="125">
        <v>2</v>
      </c>
      <c r="I78" s="127">
        <v>445</v>
      </c>
      <c r="J78" s="127">
        <v>143</v>
      </c>
      <c r="K78" s="129">
        <f>((I78-J78)/I78)</f>
        <v>0.67865168539325837</v>
      </c>
      <c r="M78" s="13">
        <v>2</v>
      </c>
      <c r="N78" s="35">
        <v>5.5</v>
      </c>
      <c r="O78" s="36">
        <v>100</v>
      </c>
      <c r="P78" s="2"/>
    </row>
    <row r="79" spans="1:16" ht="15.75" thickBot="1" x14ac:dyDescent="0.3">
      <c r="A79" s="2"/>
      <c r="C79" s="21" t="s">
        <v>59</v>
      </c>
      <c r="D79" s="11">
        <v>75.540000000000006</v>
      </c>
      <c r="E79" s="11">
        <v>8.5</v>
      </c>
      <c r="F79" s="22">
        <v>511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60</v>
      </c>
      <c r="D80" s="11"/>
      <c r="E80" s="11"/>
      <c r="F80" s="22">
        <v>556</v>
      </c>
      <c r="G80" s="16"/>
      <c r="H80" s="125">
        <v>8</v>
      </c>
      <c r="I80" s="127">
        <v>275</v>
      </c>
      <c r="J80" s="127">
        <v>222</v>
      </c>
      <c r="K80" s="129">
        <f>((I80-J80)/I80)</f>
        <v>0.19272727272727272</v>
      </c>
      <c r="M80" s="131" t="s">
        <v>61</v>
      </c>
      <c r="N80" s="132"/>
      <c r="O80" s="115"/>
      <c r="P80" s="2"/>
    </row>
    <row r="81" spans="1:16" ht="15.75" thickBot="1" x14ac:dyDescent="0.3">
      <c r="A81" s="2"/>
      <c r="C81" s="21" t="s">
        <v>62</v>
      </c>
      <c r="D81" s="11">
        <v>76.91</v>
      </c>
      <c r="E81" s="11">
        <v>7.9</v>
      </c>
      <c r="F81" s="22">
        <v>1128</v>
      </c>
      <c r="G81" s="16"/>
      <c r="H81" s="126"/>
      <c r="I81" s="128"/>
      <c r="J81" s="128"/>
      <c r="K81" s="130"/>
      <c r="M81" s="133" t="s">
        <v>63</v>
      </c>
      <c r="N81" s="134"/>
      <c r="O81" s="37">
        <f>(J66-J67)/J66</f>
        <v>0.56025577963600592</v>
      </c>
      <c r="P81" s="2"/>
    </row>
    <row r="82" spans="1:16" ht="15.75" thickBot="1" x14ac:dyDescent="0.3">
      <c r="A82" s="2"/>
      <c r="C82" s="38" t="s">
        <v>64</v>
      </c>
      <c r="D82" s="15"/>
      <c r="E82" s="15"/>
      <c r="F82" s="39">
        <v>1179</v>
      </c>
      <c r="G82" s="16"/>
      <c r="M82" s="133" t="s">
        <v>65</v>
      </c>
      <c r="N82" s="134"/>
      <c r="O82" s="37">
        <f>(J67-J68)/J67</f>
        <v>0.38982102908277405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31" t="s">
        <v>66</v>
      </c>
      <c r="I83" s="132"/>
      <c r="J83" s="132"/>
      <c r="K83" s="115"/>
      <c r="M83" s="133" t="s">
        <v>67</v>
      </c>
      <c r="N83" s="134"/>
      <c r="O83" s="37">
        <f>(J68-J69)/J68</f>
        <v>0.17415215398716774</v>
      </c>
      <c r="P83" s="2"/>
    </row>
    <row r="84" spans="1:16" ht="15.75" customHeight="1" x14ac:dyDescent="0.25">
      <c r="A84" s="2"/>
      <c r="B84" s="41"/>
      <c r="C84" s="42" t="s">
        <v>18</v>
      </c>
      <c r="D84" s="43" t="s">
        <v>19</v>
      </c>
      <c r="E84" s="43" t="s">
        <v>14</v>
      </c>
      <c r="F84" s="19" t="s">
        <v>13</v>
      </c>
      <c r="G84" s="44" t="s">
        <v>20</v>
      </c>
      <c r="H84" s="24" t="s">
        <v>18</v>
      </c>
      <c r="I84" s="25" t="s">
        <v>68</v>
      </c>
      <c r="J84" s="25" t="s">
        <v>69</v>
      </c>
      <c r="K84" s="26" t="s">
        <v>70</v>
      </c>
      <c r="M84" s="133" t="s">
        <v>71</v>
      </c>
      <c r="N84" s="134"/>
      <c r="O84" s="37">
        <f>(J69-J70)/J69</f>
        <v>-1.7758046614872364E-2</v>
      </c>
      <c r="P84" s="2"/>
    </row>
    <row r="85" spans="1:16" x14ac:dyDescent="0.25">
      <c r="A85" s="2"/>
      <c r="B85" s="41"/>
      <c r="C85" s="45" t="s">
        <v>72</v>
      </c>
      <c r="D85" s="33">
        <v>91.35</v>
      </c>
      <c r="E85" s="33"/>
      <c r="F85" s="34"/>
      <c r="G85" s="46"/>
      <c r="H85" s="47" t="s">
        <v>1</v>
      </c>
      <c r="I85" s="33">
        <v>288</v>
      </c>
      <c r="J85" s="33">
        <v>230</v>
      </c>
      <c r="K85" s="34">
        <f>I85-J85</f>
        <v>58</v>
      </c>
      <c r="M85" s="142" t="s">
        <v>73</v>
      </c>
      <c r="N85" s="143"/>
      <c r="O85" s="70">
        <f>(J67-J70)/J67</f>
        <v>0.48713646532438476</v>
      </c>
      <c r="P85" s="2"/>
    </row>
    <row r="86" spans="1:16" ht="15.75" thickBot="1" x14ac:dyDescent="0.3">
      <c r="A86" s="2"/>
      <c r="B86" s="41"/>
      <c r="C86" s="45" t="s">
        <v>74</v>
      </c>
      <c r="D86" s="33">
        <v>73.099999999999994</v>
      </c>
      <c r="E86" s="33">
        <v>68.900000000000006</v>
      </c>
      <c r="F86" s="34">
        <v>94.26</v>
      </c>
      <c r="G86" s="48">
        <v>5.6</v>
      </c>
      <c r="H86" s="65" t="s">
        <v>2</v>
      </c>
      <c r="I86" s="35">
        <v>229</v>
      </c>
      <c r="J86" s="35">
        <v>211</v>
      </c>
      <c r="K86" s="34">
        <f>I86-J86</f>
        <v>18</v>
      </c>
      <c r="L86" s="49"/>
      <c r="M86" s="147" t="s">
        <v>75</v>
      </c>
      <c r="N86" s="148"/>
      <c r="O86" s="71">
        <f>(J66-J70)/J66</f>
        <v>0.77447122479094932</v>
      </c>
      <c r="P86" s="2"/>
    </row>
    <row r="87" spans="1:16" ht="15" customHeight="1" x14ac:dyDescent="0.25">
      <c r="A87" s="2"/>
      <c r="B87" s="41"/>
      <c r="C87" s="45" t="s">
        <v>76</v>
      </c>
      <c r="D87" s="33">
        <v>78.8</v>
      </c>
      <c r="E87" s="33">
        <v>65.58</v>
      </c>
      <c r="F87" s="34">
        <v>83.22</v>
      </c>
      <c r="P87" s="2"/>
    </row>
    <row r="88" spans="1:16" ht="15" customHeight="1" x14ac:dyDescent="0.25">
      <c r="A88" s="2"/>
      <c r="B88" s="41"/>
      <c r="C88" s="45" t="s">
        <v>77</v>
      </c>
      <c r="D88" s="33">
        <v>78.05</v>
      </c>
      <c r="E88" s="33">
        <v>56.85</v>
      </c>
      <c r="F88" s="34">
        <v>72.84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55.15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91.5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90"/>
      <c r="C97" s="139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1"/>
      <c r="P97" s="2"/>
    </row>
    <row r="98" spans="1:18" ht="15" customHeight="1" x14ac:dyDescent="0.25">
      <c r="A98" s="2"/>
      <c r="C98" s="139" t="s">
        <v>473</v>
      </c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1"/>
      <c r="P98" s="2"/>
    </row>
    <row r="99" spans="1:18" ht="15" customHeight="1" x14ac:dyDescent="0.25">
      <c r="A99" s="2"/>
      <c r="C99" s="139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1"/>
      <c r="P99" s="2"/>
    </row>
    <row r="100" spans="1:18" ht="15.75" customHeight="1" x14ac:dyDescent="0.25">
      <c r="A100" s="2"/>
      <c r="C100" s="139" t="s">
        <v>474</v>
      </c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1"/>
      <c r="P100" s="2"/>
      <c r="R100" s="64" t="s">
        <v>16</v>
      </c>
    </row>
    <row r="101" spans="1:18" ht="15" customHeight="1" x14ac:dyDescent="0.25">
      <c r="A101" s="2"/>
      <c r="C101" s="139" t="s">
        <v>475</v>
      </c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1"/>
      <c r="P101" s="2"/>
    </row>
    <row r="102" spans="1:18" ht="15" customHeight="1" x14ac:dyDescent="0.25">
      <c r="A102" s="2"/>
      <c r="C102" s="139" t="s">
        <v>476</v>
      </c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1"/>
      <c r="P102" s="2"/>
    </row>
    <row r="103" spans="1:18" x14ac:dyDescent="0.25">
      <c r="A103" s="2"/>
      <c r="C103" s="139" t="s">
        <v>477</v>
      </c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1"/>
      <c r="P103" s="2"/>
    </row>
    <row r="104" spans="1:18" x14ac:dyDescent="0.25">
      <c r="A104" s="2"/>
      <c r="C104" s="139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1"/>
      <c r="P104" s="2"/>
    </row>
    <row r="105" spans="1:18" x14ac:dyDescent="0.25">
      <c r="A105" s="2"/>
      <c r="C105" s="139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1"/>
      <c r="P105" s="2"/>
    </row>
    <row r="106" spans="1:18" x14ac:dyDescent="0.25">
      <c r="A106" s="2"/>
      <c r="C106" s="139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1"/>
      <c r="P106" s="2"/>
    </row>
    <row r="107" spans="1:18" x14ac:dyDescent="0.25">
      <c r="A107" s="2"/>
      <c r="C107" s="139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1"/>
      <c r="P107" s="2"/>
    </row>
    <row r="108" spans="1:18" x14ac:dyDescent="0.25">
      <c r="A108" s="2"/>
      <c r="C108" s="139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1"/>
      <c r="P108" s="2"/>
    </row>
    <row r="109" spans="1:18" x14ac:dyDescent="0.25">
      <c r="A109" s="2"/>
      <c r="C109" s="139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1"/>
      <c r="P109" s="2"/>
    </row>
    <row r="110" spans="1:18" x14ac:dyDescent="0.25">
      <c r="A110" s="2"/>
      <c r="C110" s="144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16</v>
      </c>
      <c r="C115" s="4" t="s">
        <v>96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9" t="s">
        <v>18</v>
      </c>
      <c r="D117" s="111" t="s">
        <v>19</v>
      </c>
      <c r="E117" s="111" t="s">
        <v>20</v>
      </c>
      <c r="F117" s="111" t="s">
        <v>21</v>
      </c>
      <c r="G117" s="111"/>
      <c r="H117" s="111"/>
      <c r="I117" s="111"/>
      <c r="J117" s="111"/>
      <c r="K117" s="113"/>
      <c r="M117" s="6" t="s">
        <v>22</v>
      </c>
      <c r="N117" s="114" t="s">
        <v>20</v>
      </c>
      <c r="O117" s="115"/>
      <c r="P117" s="2"/>
    </row>
    <row r="118" spans="1:16" x14ac:dyDescent="0.25">
      <c r="A118" s="2"/>
      <c r="C118" s="110"/>
      <c r="D118" s="112"/>
      <c r="E118" s="112"/>
      <c r="F118" s="7" t="s">
        <v>23</v>
      </c>
      <c r="G118" s="7" t="s">
        <v>24</v>
      </c>
      <c r="H118" s="7" t="s">
        <v>25</v>
      </c>
      <c r="I118" s="7" t="s">
        <v>26</v>
      </c>
      <c r="J118" s="112" t="s">
        <v>6</v>
      </c>
      <c r="K118" s="116"/>
      <c r="M118" s="8">
        <v>1</v>
      </c>
      <c r="N118" s="117"/>
      <c r="O118" s="118"/>
      <c r="P118" s="2"/>
    </row>
    <row r="119" spans="1:16" x14ac:dyDescent="0.25">
      <c r="A119" s="2"/>
      <c r="C119" s="9" t="s">
        <v>27</v>
      </c>
      <c r="D119" s="10"/>
      <c r="E119" s="10"/>
      <c r="F119" s="11">
        <v>1578</v>
      </c>
      <c r="G119" s="12"/>
      <c r="H119" s="12"/>
      <c r="I119" s="12"/>
      <c r="J119" s="119">
        <f>AVERAGE(F119:I119)</f>
        <v>1578</v>
      </c>
      <c r="K119" s="120"/>
      <c r="M119" s="8">
        <v>2</v>
      </c>
      <c r="N119" s="117">
        <v>9.3000000000000007</v>
      </c>
      <c r="O119" s="118"/>
      <c r="P119" s="2"/>
    </row>
    <row r="120" spans="1:16" x14ac:dyDescent="0.25">
      <c r="A120" s="2"/>
      <c r="C120" s="9" t="s">
        <v>28</v>
      </c>
      <c r="D120" s="10"/>
      <c r="E120" s="10"/>
      <c r="F120" s="11">
        <v>577</v>
      </c>
      <c r="G120" s="12"/>
      <c r="H120" s="12"/>
      <c r="I120" s="12"/>
      <c r="J120" s="119">
        <f t="shared" ref="J120:J125" si="2">AVERAGE(F120:I120)</f>
        <v>577</v>
      </c>
      <c r="K120" s="120"/>
      <c r="M120" s="8">
        <v>3</v>
      </c>
      <c r="N120" s="117">
        <v>9.4</v>
      </c>
      <c r="O120" s="118"/>
      <c r="P120" s="2"/>
    </row>
    <row r="121" spans="1:16" x14ac:dyDescent="0.25">
      <c r="A121" s="2"/>
      <c r="C121" s="9" t="s">
        <v>29</v>
      </c>
      <c r="D121" s="11">
        <v>62.01</v>
      </c>
      <c r="E121" s="11">
        <v>6.5</v>
      </c>
      <c r="F121" s="11">
        <v>1038</v>
      </c>
      <c r="G121" s="11">
        <v>1051</v>
      </c>
      <c r="H121" s="11">
        <v>1029</v>
      </c>
      <c r="I121" s="11">
        <v>1176</v>
      </c>
      <c r="J121" s="119">
        <f t="shared" si="2"/>
        <v>1073.5</v>
      </c>
      <c r="K121" s="120"/>
      <c r="M121" s="8">
        <v>4</v>
      </c>
      <c r="N121" s="117">
        <v>8.4</v>
      </c>
      <c r="O121" s="118"/>
      <c r="P121" s="2"/>
    </row>
    <row r="122" spans="1:16" x14ac:dyDescent="0.25">
      <c r="A122" s="2"/>
      <c r="C122" s="9" t="s">
        <v>31</v>
      </c>
      <c r="D122" s="11">
        <v>61.71</v>
      </c>
      <c r="E122" s="11">
        <v>9.1</v>
      </c>
      <c r="F122" s="11">
        <v>466</v>
      </c>
      <c r="G122" s="11">
        <v>469</v>
      </c>
      <c r="H122" s="11">
        <v>458</v>
      </c>
      <c r="I122" s="11">
        <v>491</v>
      </c>
      <c r="J122" s="119">
        <f t="shared" si="2"/>
        <v>471</v>
      </c>
      <c r="K122" s="120"/>
      <c r="M122" s="8">
        <v>5</v>
      </c>
      <c r="N122" s="117">
        <v>9.3000000000000007</v>
      </c>
      <c r="O122" s="118"/>
      <c r="P122" s="2"/>
    </row>
    <row r="123" spans="1:16" x14ac:dyDescent="0.25">
      <c r="A123" s="2"/>
      <c r="C123" s="9" t="s">
        <v>33</v>
      </c>
      <c r="D123" s="11"/>
      <c r="E123" s="11"/>
      <c r="F123" s="11">
        <v>282</v>
      </c>
      <c r="G123" s="63">
        <v>288</v>
      </c>
      <c r="H123" s="63">
        <v>279</v>
      </c>
      <c r="I123" s="63">
        <v>274</v>
      </c>
      <c r="J123" s="119">
        <f t="shared" si="2"/>
        <v>280.75</v>
      </c>
      <c r="K123" s="120"/>
      <c r="M123" s="13">
        <v>6</v>
      </c>
      <c r="N123" s="121">
        <v>9.1999999999999993</v>
      </c>
      <c r="O123" s="122"/>
      <c r="P123" s="2"/>
    </row>
    <row r="124" spans="1:16" ht="15.75" thickBot="1" x14ac:dyDescent="0.3">
      <c r="A124" s="2"/>
      <c r="C124" s="9" t="s">
        <v>35</v>
      </c>
      <c r="D124" s="11"/>
      <c r="E124" s="11"/>
      <c r="F124" s="11">
        <v>220</v>
      </c>
      <c r="G124" s="63">
        <v>241</v>
      </c>
      <c r="H124" s="63">
        <v>218</v>
      </c>
      <c r="I124" s="63">
        <v>191</v>
      </c>
      <c r="J124" s="119">
        <f t="shared" si="2"/>
        <v>217.5</v>
      </c>
      <c r="K124" s="120"/>
      <c r="N124" s="68" t="s">
        <v>36</v>
      </c>
      <c r="O124" s="69" t="s">
        <v>37</v>
      </c>
      <c r="P124" s="2"/>
    </row>
    <row r="125" spans="1:16" ht="15.75" thickBot="1" x14ac:dyDescent="0.3">
      <c r="A125" s="2"/>
      <c r="C125" s="14" t="s">
        <v>39</v>
      </c>
      <c r="D125" s="15">
        <v>61.46</v>
      </c>
      <c r="E125" s="15">
        <v>8.6999999999999993</v>
      </c>
      <c r="F125" s="15">
        <v>228</v>
      </c>
      <c r="G125" s="15">
        <v>233</v>
      </c>
      <c r="H125" s="15">
        <v>229</v>
      </c>
      <c r="I125" s="15">
        <v>199</v>
      </c>
      <c r="J125" s="123">
        <f t="shared" si="2"/>
        <v>222.25</v>
      </c>
      <c r="K125" s="124"/>
      <c r="M125" s="67" t="s">
        <v>40</v>
      </c>
      <c r="N125" s="65">
        <v>3.99</v>
      </c>
      <c r="O125" s="66">
        <v>6.08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18</v>
      </c>
      <c r="D127" s="18" t="s">
        <v>19</v>
      </c>
      <c r="E127" s="18" t="s">
        <v>20</v>
      </c>
      <c r="F127" s="19" t="s">
        <v>41</v>
      </c>
      <c r="G127" s="20"/>
      <c r="H127" s="17" t="s">
        <v>18</v>
      </c>
      <c r="I127" s="111" t="s">
        <v>42</v>
      </c>
      <c r="J127" s="111"/>
      <c r="K127" s="113"/>
      <c r="M127" s="131" t="s">
        <v>43</v>
      </c>
      <c r="N127" s="132"/>
      <c r="O127" s="115"/>
      <c r="P127" s="2"/>
    </row>
    <row r="128" spans="1:16" x14ac:dyDescent="0.25">
      <c r="A128" s="2"/>
      <c r="C128" s="21" t="s">
        <v>44</v>
      </c>
      <c r="D128" s="11">
        <v>10.07</v>
      </c>
      <c r="E128" s="11">
        <v>10.199999999999999</v>
      </c>
      <c r="F128" s="22">
        <v>1109</v>
      </c>
      <c r="G128" s="16"/>
      <c r="H128" s="23" t="s">
        <v>1</v>
      </c>
      <c r="I128" s="135">
        <v>7.06</v>
      </c>
      <c r="J128" s="135"/>
      <c r="K128" s="136"/>
      <c r="M128" s="24" t="s">
        <v>20</v>
      </c>
      <c r="N128" s="25" t="s">
        <v>45</v>
      </c>
      <c r="O128" s="26" t="s">
        <v>46</v>
      </c>
      <c r="P128" s="2"/>
    </row>
    <row r="129" spans="1:16" ht="15.75" thickBot="1" x14ac:dyDescent="0.3">
      <c r="A129" s="2"/>
      <c r="C129" s="21" t="s">
        <v>47</v>
      </c>
      <c r="D129" s="11"/>
      <c r="E129" s="11"/>
      <c r="F129" s="22"/>
      <c r="G129" s="16"/>
      <c r="H129" s="27" t="s">
        <v>2</v>
      </c>
      <c r="I129" s="137">
        <v>6.39</v>
      </c>
      <c r="J129" s="137"/>
      <c r="K129" s="138"/>
      <c r="M129" s="65">
        <v>6.9</v>
      </c>
      <c r="N129" s="28">
        <v>123</v>
      </c>
      <c r="O129" s="66">
        <v>0.04</v>
      </c>
      <c r="P129" s="2"/>
    </row>
    <row r="130" spans="1:16" ht="15" customHeight="1" thickBot="1" x14ac:dyDescent="0.3">
      <c r="A130" s="2"/>
      <c r="C130" s="21" t="s">
        <v>48</v>
      </c>
      <c r="D130" s="11">
        <v>64.02</v>
      </c>
      <c r="E130" s="11"/>
      <c r="F130" s="22">
        <v>241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49</v>
      </c>
      <c r="D131" s="11">
        <v>65.88</v>
      </c>
      <c r="E131" s="11"/>
      <c r="F131" s="22">
        <v>222</v>
      </c>
      <c r="G131" s="16"/>
      <c r="H131" s="109" t="s">
        <v>50</v>
      </c>
      <c r="I131" s="111"/>
      <c r="J131" s="111"/>
      <c r="K131" s="113"/>
      <c r="M131" s="6" t="s">
        <v>51</v>
      </c>
      <c r="N131" s="29" t="s">
        <v>20</v>
      </c>
      <c r="O131" s="30" t="s">
        <v>52</v>
      </c>
      <c r="P131" s="2"/>
    </row>
    <row r="132" spans="1:16" x14ac:dyDescent="0.25">
      <c r="A132" s="2"/>
      <c r="C132" s="21" t="s">
        <v>53</v>
      </c>
      <c r="D132" s="11">
        <v>68.790000000000006</v>
      </c>
      <c r="E132" s="11"/>
      <c r="F132" s="22">
        <v>227</v>
      </c>
      <c r="G132" s="16"/>
      <c r="H132" s="31" t="s">
        <v>54</v>
      </c>
      <c r="I132" s="7" t="s">
        <v>55</v>
      </c>
      <c r="J132" s="7" t="s">
        <v>56</v>
      </c>
      <c r="K132" s="32" t="s">
        <v>57</v>
      </c>
      <c r="M132" s="8">
        <v>1</v>
      </c>
      <c r="N132" s="33">
        <v>5.7</v>
      </c>
      <c r="O132" s="34">
        <v>100</v>
      </c>
      <c r="P132" s="2"/>
    </row>
    <row r="133" spans="1:16" x14ac:dyDescent="0.25">
      <c r="A133" s="2"/>
      <c r="C133" s="21" t="s">
        <v>58</v>
      </c>
      <c r="D133" s="11">
        <v>75.959999999999994</v>
      </c>
      <c r="E133" s="11"/>
      <c r="F133" s="22">
        <v>1698</v>
      </c>
      <c r="G133" s="16"/>
      <c r="H133" s="125">
        <v>3</v>
      </c>
      <c r="I133" s="127">
        <v>466</v>
      </c>
      <c r="J133" s="127">
        <v>370</v>
      </c>
      <c r="K133" s="129">
        <f>((I133-J133)/I133)</f>
        <v>0.20600858369098712</v>
      </c>
      <c r="M133" s="13">
        <v>2</v>
      </c>
      <c r="N133" s="35">
        <v>5.5</v>
      </c>
      <c r="O133" s="36">
        <v>100</v>
      </c>
      <c r="P133" s="2"/>
    </row>
    <row r="134" spans="1:16" ht="15.75" thickBot="1" x14ac:dyDescent="0.3">
      <c r="A134" s="2"/>
      <c r="C134" s="21" t="s">
        <v>59</v>
      </c>
      <c r="D134" s="11">
        <v>76.22</v>
      </c>
      <c r="E134" s="11">
        <v>8.5</v>
      </c>
      <c r="F134" s="22">
        <v>497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60</v>
      </c>
      <c r="D135" s="11"/>
      <c r="E135" s="11"/>
      <c r="F135" s="22">
        <v>499</v>
      </c>
      <c r="G135" s="16"/>
      <c r="H135" s="125">
        <v>10</v>
      </c>
      <c r="I135" s="127">
        <v>501</v>
      </c>
      <c r="J135" s="127">
        <v>162</v>
      </c>
      <c r="K135" s="129">
        <f>((I135-J135)/I135)</f>
        <v>0.67664670658682635</v>
      </c>
      <c r="M135" s="131" t="s">
        <v>61</v>
      </c>
      <c r="N135" s="132"/>
      <c r="O135" s="115"/>
      <c r="P135" s="2"/>
    </row>
    <row r="136" spans="1:16" ht="15.75" thickBot="1" x14ac:dyDescent="0.3">
      <c r="A136" s="2"/>
      <c r="C136" s="21" t="s">
        <v>62</v>
      </c>
      <c r="D136" s="11">
        <v>77.86</v>
      </c>
      <c r="E136" s="11">
        <v>7.7</v>
      </c>
      <c r="F136" s="22">
        <v>1091</v>
      </c>
      <c r="G136" s="16"/>
      <c r="H136" s="126"/>
      <c r="I136" s="128"/>
      <c r="J136" s="128"/>
      <c r="K136" s="130"/>
      <c r="M136" s="133" t="s">
        <v>63</v>
      </c>
      <c r="N136" s="134"/>
      <c r="O136" s="37">
        <f>(J121-J122)/J121</f>
        <v>0.56124825337680484</v>
      </c>
      <c r="P136" s="2"/>
    </row>
    <row r="137" spans="1:16" ht="15.75" thickBot="1" x14ac:dyDescent="0.3">
      <c r="A137" s="2"/>
      <c r="C137" s="38" t="s">
        <v>64</v>
      </c>
      <c r="D137" s="15"/>
      <c r="E137" s="15"/>
      <c r="F137" s="39">
        <v>1082</v>
      </c>
      <c r="G137" s="16"/>
      <c r="M137" s="133" t="s">
        <v>65</v>
      </c>
      <c r="N137" s="134"/>
      <c r="O137" s="37">
        <f>(J122-J123)/J122</f>
        <v>0.40392781316348197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31" t="s">
        <v>66</v>
      </c>
      <c r="I138" s="132"/>
      <c r="J138" s="132"/>
      <c r="K138" s="115"/>
      <c r="M138" s="133" t="s">
        <v>67</v>
      </c>
      <c r="N138" s="134"/>
      <c r="O138" s="37">
        <f>(J123-J124)/J123</f>
        <v>0.22528940338379341</v>
      </c>
      <c r="P138" s="2"/>
    </row>
    <row r="139" spans="1:16" ht="15.75" customHeight="1" x14ac:dyDescent="0.25">
      <c r="A139" s="2"/>
      <c r="B139" s="41"/>
      <c r="C139" s="42" t="s">
        <v>18</v>
      </c>
      <c r="D139" s="43" t="s">
        <v>19</v>
      </c>
      <c r="E139" s="43" t="s">
        <v>14</v>
      </c>
      <c r="F139" s="19" t="s">
        <v>13</v>
      </c>
      <c r="G139" s="44" t="s">
        <v>20</v>
      </c>
      <c r="H139" s="24" t="s">
        <v>18</v>
      </c>
      <c r="I139" s="25" t="s">
        <v>68</v>
      </c>
      <c r="J139" s="25" t="s">
        <v>69</v>
      </c>
      <c r="K139" s="26" t="s">
        <v>70</v>
      </c>
      <c r="M139" s="133" t="s">
        <v>71</v>
      </c>
      <c r="N139" s="134"/>
      <c r="O139" s="37">
        <f>(J124-J125)/J124</f>
        <v>-2.1839080459770115E-2</v>
      </c>
      <c r="P139" s="2"/>
    </row>
    <row r="140" spans="1:16" x14ac:dyDescent="0.25">
      <c r="A140" s="2"/>
      <c r="B140" s="41"/>
      <c r="C140" s="45" t="s">
        <v>72</v>
      </c>
      <c r="D140" s="33">
        <v>91.17</v>
      </c>
      <c r="E140" s="33"/>
      <c r="F140" s="34"/>
      <c r="G140" s="46"/>
      <c r="H140" s="47" t="s">
        <v>1</v>
      </c>
      <c r="I140" s="33">
        <v>669</v>
      </c>
      <c r="J140" s="33">
        <v>560</v>
      </c>
      <c r="K140" s="34">
        <f>I140-J140</f>
        <v>109</v>
      </c>
      <c r="M140" s="142" t="s">
        <v>73</v>
      </c>
      <c r="N140" s="143"/>
      <c r="O140" s="70">
        <f>(J122-J125)/J122</f>
        <v>0.52813163481953296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72.95</v>
      </c>
      <c r="E141" s="33">
        <v>68.52</v>
      </c>
      <c r="F141" s="34">
        <v>93.93</v>
      </c>
      <c r="G141" s="48">
        <v>6.3</v>
      </c>
      <c r="H141" s="65" t="s">
        <v>2</v>
      </c>
      <c r="I141" s="35">
        <v>252</v>
      </c>
      <c r="J141" s="35">
        <v>230</v>
      </c>
      <c r="K141" s="34">
        <f>I141-J141</f>
        <v>22</v>
      </c>
      <c r="L141" s="49"/>
      <c r="M141" s="147" t="s">
        <v>75</v>
      </c>
      <c r="N141" s="148"/>
      <c r="O141" s="71">
        <f>(J121-J125)/J121</f>
        <v>0.79296693060083834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80.05</v>
      </c>
      <c r="E142" s="33">
        <v>67.25</v>
      </c>
      <c r="F142" s="34">
        <v>84.02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76.650000000000006</v>
      </c>
      <c r="E143" s="33">
        <v>55.21</v>
      </c>
      <c r="F143" s="34">
        <v>72.040000000000006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56.66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90.92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90"/>
      <c r="C152" s="139" t="s">
        <v>478</v>
      </c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1"/>
      <c r="P152" s="2"/>
    </row>
    <row r="153" spans="1:16" ht="15" customHeight="1" x14ac:dyDescent="0.25">
      <c r="A153" s="2"/>
      <c r="C153" s="139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1"/>
      <c r="P153" s="2"/>
    </row>
    <row r="154" spans="1:16" ht="15" customHeight="1" x14ac:dyDescent="0.25">
      <c r="A154" s="2"/>
      <c r="C154" s="139" t="s">
        <v>119</v>
      </c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1"/>
      <c r="P154" s="2"/>
    </row>
    <row r="155" spans="1:16" ht="15" customHeight="1" x14ac:dyDescent="0.25">
      <c r="A155" s="2"/>
      <c r="C155" s="139" t="s">
        <v>479</v>
      </c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1"/>
      <c r="P155" s="2"/>
    </row>
    <row r="156" spans="1:16" ht="15" customHeight="1" x14ac:dyDescent="0.25">
      <c r="A156" s="2"/>
      <c r="C156" s="139" t="s">
        <v>480</v>
      </c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1"/>
      <c r="P156" s="2"/>
    </row>
    <row r="157" spans="1:16" ht="15" customHeight="1" x14ac:dyDescent="0.25">
      <c r="A157" s="2"/>
      <c r="C157" s="139" t="s">
        <v>481</v>
      </c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1"/>
      <c r="P157" s="2"/>
    </row>
    <row r="158" spans="1:16" ht="15" customHeight="1" x14ac:dyDescent="0.25">
      <c r="A158" s="2"/>
      <c r="C158" s="139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1"/>
      <c r="P158" s="2"/>
    </row>
    <row r="159" spans="1:16" x14ac:dyDescent="0.25">
      <c r="A159" s="2"/>
      <c r="C159" s="139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1"/>
      <c r="P159" s="2"/>
    </row>
    <row r="160" spans="1:16" x14ac:dyDescent="0.25">
      <c r="A160" s="2"/>
      <c r="C160" s="139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1"/>
      <c r="P160" s="2"/>
    </row>
    <row r="161" spans="1:16" x14ac:dyDescent="0.25">
      <c r="A161" s="2"/>
      <c r="C161" s="139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1"/>
      <c r="P161" s="2"/>
    </row>
    <row r="162" spans="1:16" x14ac:dyDescent="0.25">
      <c r="A162" s="2"/>
      <c r="C162" s="139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1"/>
      <c r="P162" s="2"/>
    </row>
    <row r="163" spans="1:16" x14ac:dyDescent="0.25">
      <c r="A163" s="2"/>
      <c r="C163" s="139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1"/>
      <c r="P163" s="2"/>
    </row>
    <row r="164" spans="1:16" x14ac:dyDescent="0.25">
      <c r="A164" s="2"/>
      <c r="C164" s="139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1"/>
      <c r="P164" s="2"/>
    </row>
    <row r="165" spans="1:16" x14ac:dyDescent="0.25">
      <c r="A165" s="2"/>
      <c r="C165" s="144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19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1214-1C93-4662-94B8-46E3011A0B9E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103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9" t="s">
        <v>18</v>
      </c>
      <c r="D5" s="111" t="s">
        <v>19</v>
      </c>
      <c r="E5" s="111" t="s">
        <v>20</v>
      </c>
      <c r="F5" s="111" t="s">
        <v>21</v>
      </c>
      <c r="G5" s="111"/>
      <c r="H5" s="111"/>
      <c r="I5" s="111"/>
      <c r="J5" s="111"/>
      <c r="K5" s="113"/>
      <c r="M5" s="6" t="s">
        <v>22</v>
      </c>
      <c r="N5" s="114" t="s">
        <v>20</v>
      </c>
      <c r="O5" s="115"/>
      <c r="P5" s="2"/>
    </row>
    <row r="6" spans="1:19" x14ac:dyDescent="0.25">
      <c r="A6" s="2"/>
      <c r="C6" s="110"/>
      <c r="D6" s="112"/>
      <c r="E6" s="112"/>
      <c r="F6" s="7" t="s">
        <v>23</v>
      </c>
      <c r="G6" s="7" t="s">
        <v>24</v>
      </c>
      <c r="H6" s="7" t="s">
        <v>25</v>
      </c>
      <c r="I6" s="7" t="s">
        <v>26</v>
      </c>
      <c r="J6" s="112" t="s">
        <v>6</v>
      </c>
      <c r="K6" s="116"/>
      <c r="M6" s="8">
        <v>1</v>
      </c>
      <c r="N6" s="117"/>
      <c r="O6" s="118"/>
      <c r="P6" s="2"/>
      <c r="R6" s="56" t="s">
        <v>0</v>
      </c>
      <c r="S6" s="56">
        <f>AVERAGE(J9,J66,J121)</f>
        <v>1084.0833333333333</v>
      </c>
    </row>
    <row r="7" spans="1:19" x14ac:dyDescent="0.25">
      <c r="A7" s="2"/>
      <c r="C7" s="9" t="s">
        <v>27</v>
      </c>
      <c r="D7" s="10"/>
      <c r="E7" s="10"/>
      <c r="F7" s="11">
        <v>1620</v>
      </c>
      <c r="G7" s="12"/>
      <c r="H7" s="12"/>
      <c r="I7" s="12"/>
      <c r="J7" s="119">
        <f>AVERAGE(F7:I7)</f>
        <v>1620</v>
      </c>
      <c r="K7" s="120"/>
      <c r="M7" s="8">
        <v>2</v>
      </c>
      <c r="N7" s="117">
        <v>8.9</v>
      </c>
      <c r="O7" s="118"/>
      <c r="P7" s="2"/>
      <c r="R7" s="56" t="s">
        <v>1</v>
      </c>
      <c r="S7" s="72">
        <f>AVERAGE(J10,J67,J122)</f>
        <v>501.66666666666669</v>
      </c>
    </row>
    <row r="8" spans="1:19" x14ac:dyDescent="0.25">
      <c r="A8" s="2"/>
      <c r="C8" s="9" t="s">
        <v>28</v>
      </c>
      <c r="D8" s="10"/>
      <c r="E8" s="10"/>
      <c r="F8" s="11">
        <v>602</v>
      </c>
      <c r="G8" s="12"/>
      <c r="H8" s="12"/>
      <c r="I8" s="12"/>
      <c r="J8" s="119">
        <f t="shared" ref="J8:J13" si="0">AVERAGE(F8:I8)</f>
        <v>602</v>
      </c>
      <c r="K8" s="120"/>
      <c r="M8" s="8">
        <v>3</v>
      </c>
      <c r="N8" s="117">
        <v>9.4</v>
      </c>
      <c r="O8" s="118"/>
      <c r="P8" s="2"/>
      <c r="R8" s="56" t="s">
        <v>2</v>
      </c>
      <c r="S8" s="73">
        <f>AVERAGE(J13,J70,J125)</f>
        <v>212.91666666666666</v>
      </c>
    </row>
    <row r="9" spans="1:19" x14ac:dyDescent="0.25">
      <c r="A9" s="2"/>
      <c r="C9" s="9" t="s">
        <v>29</v>
      </c>
      <c r="D9" s="11">
        <v>66.92</v>
      </c>
      <c r="E9" s="11">
        <v>7.4</v>
      </c>
      <c r="F9" s="11">
        <v>1138</v>
      </c>
      <c r="G9" s="11">
        <v>1203</v>
      </c>
      <c r="H9" s="11">
        <v>1245</v>
      </c>
      <c r="I9" s="11">
        <v>1228</v>
      </c>
      <c r="J9" s="119">
        <f t="shared" si="0"/>
        <v>1203.5</v>
      </c>
      <c r="K9" s="120"/>
      <c r="M9" s="8">
        <v>4</v>
      </c>
      <c r="N9" s="117">
        <v>8.3000000000000007</v>
      </c>
      <c r="O9" s="118"/>
      <c r="P9" s="2"/>
      <c r="R9" s="74" t="s">
        <v>552</v>
      </c>
      <c r="S9" s="76">
        <f>S6-S7</f>
        <v>582.41666666666652</v>
      </c>
    </row>
    <row r="10" spans="1:19" x14ac:dyDescent="0.25">
      <c r="A10" s="2"/>
      <c r="C10" s="9" t="s">
        <v>31</v>
      </c>
      <c r="D10" s="11">
        <v>60.22</v>
      </c>
      <c r="E10" s="11">
        <v>9.1999999999999993</v>
      </c>
      <c r="F10" s="11">
        <v>487</v>
      </c>
      <c r="G10" s="11">
        <v>547</v>
      </c>
      <c r="H10" s="11">
        <v>573</v>
      </c>
      <c r="I10" s="11">
        <v>537</v>
      </c>
      <c r="J10" s="119">
        <f t="shared" si="0"/>
        <v>536</v>
      </c>
      <c r="K10" s="120"/>
      <c r="M10" s="8">
        <v>5</v>
      </c>
      <c r="N10" s="117">
        <v>9.1</v>
      </c>
      <c r="O10" s="118"/>
      <c r="P10" s="2"/>
      <c r="R10" s="74" t="s">
        <v>32</v>
      </c>
      <c r="S10" s="76">
        <f>S7-S8</f>
        <v>288.75</v>
      </c>
    </row>
    <row r="11" spans="1:19" x14ac:dyDescent="0.25">
      <c r="A11" s="2"/>
      <c r="C11" s="9" t="s">
        <v>33</v>
      </c>
      <c r="D11" s="11"/>
      <c r="E11" s="11"/>
      <c r="F11" s="11">
        <v>291</v>
      </c>
      <c r="G11" s="63">
        <v>305</v>
      </c>
      <c r="H11" s="63">
        <v>319</v>
      </c>
      <c r="I11" s="63">
        <v>291</v>
      </c>
      <c r="J11" s="119">
        <f t="shared" si="0"/>
        <v>301.5</v>
      </c>
      <c r="K11" s="120"/>
      <c r="M11" s="13">
        <v>6</v>
      </c>
      <c r="N11" s="121">
        <v>9</v>
      </c>
      <c r="O11" s="122"/>
      <c r="P11" s="2"/>
      <c r="R11" s="74" t="s">
        <v>30</v>
      </c>
      <c r="S11" s="75">
        <f>S6-S8</f>
        <v>871.16666666666663</v>
      </c>
    </row>
    <row r="12" spans="1:19" ht="15.75" thickBot="1" x14ac:dyDescent="0.3">
      <c r="A12" s="2"/>
      <c r="C12" s="9" t="s">
        <v>35</v>
      </c>
      <c r="D12" s="11"/>
      <c r="E12" s="11"/>
      <c r="F12" s="11">
        <v>194</v>
      </c>
      <c r="G12" s="63">
        <v>205</v>
      </c>
      <c r="H12" s="63">
        <v>208</v>
      </c>
      <c r="I12" s="63">
        <v>204</v>
      </c>
      <c r="J12" s="119">
        <f t="shared" si="0"/>
        <v>202.75</v>
      </c>
      <c r="K12" s="120"/>
      <c r="N12" s="68" t="s">
        <v>36</v>
      </c>
      <c r="O12" s="69" t="s">
        <v>37</v>
      </c>
      <c r="P12" s="2"/>
      <c r="R12" s="77" t="s">
        <v>553</v>
      </c>
      <c r="S12" s="94">
        <f>S9/S6</f>
        <v>0.53724344684449221</v>
      </c>
    </row>
    <row r="13" spans="1:19" ht="15.75" thickBot="1" x14ac:dyDescent="0.3">
      <c r="A13" s="2"/>
      <c r="C13" s="14" t="s">
        <v>39</v>
      </c>
      <c r="D13" s="15">
        <v>58.8</v>
      </c>
      <c r="E13" s="15">
        <v>8.6999999999999993</v>
      </c>
      <c r="F13" s="15">
        <v>191</v>
      </c>
      <c r="G13" s="15">
        <v>202</v>
      </c>
      <c r="H13" s="15">
        <v>206</v>
      </c>
      <c r="I13" s="15">
        <v>200</v>
      </c>
      <c r="J13" s="123">
        <f t="shared" si="0"/>
        <v>199.75</v>
      </c>
      <c r="K13" s="124"/>
      <c r="M13" s="67" t="s">
        <v>40</v>
      </c>
      <c r="N13" s="65">
        <v>3.53</v>
      </c>
      <c r="O13" s="66">
        <v>5.67</v>
      </c>
      <c r="P13" s="2"/>
      <c r="R13" s="77" t="s">
        <v>38</v>
      </c>
      <c r="S13" s="78">
        <f>S10/S7</f>
        <v>0.57558139534883723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34</v>
      </c>
      <c r="S14" s="94">
        <f>S11/S6</f>
        <v>0.80359750941655783</v>
      </c>
    </row>
    <row r="15" spans="1:19" ht="15" customHeight="1" x14ac:dyDescent="0.25">
      <c r="A15" s="2"/>
      <c r="C15" s="17" t="s">
        <v>18</v>
      </c>
      <c r="D15" s="18" t="s">
        <v>19</v>
      </c>
      <c r="E15" s="18" t="s">
        <v>20</v>
      </c>
      <c r="F15" s="19" t="s">
        <v>41</v>
      </c>
      <c r="G15" s="20"/>
      <c r="H15" s="17" t="s">
        <v>18</v>
      </c>
      <c r="I15" s="111" t="s">
        <v>42</v>
      </c>
      <c r="J15" s="111"/>
      <c r="K15" s="113"/>
      <c r="M15" s="131" t="s">
        <v>43</v>
      </c>
      <c r="N15" s="132"/>
      <c r="O15" s="115"/>
      <c r="P15" s="2"/>
    </row>
    <row r="16" spans="1:19" x14ac:dyDescent="0.25">
      <c r="A16" s="2"/>
      <c r="C16" s="21" t="s">
        <v>44</v>
      </c>
      <c r="D16" s="11">
        <v>11.04</v>
      </c>
      <c r="E16" s="11">
        <v>8.8000000000000007</v>
      </c>
      <c r="F16" s="22">
        <v>1283</v>
      </c>
      <c r="G16" s="16"/>
      <c r="H16" s="23" t="s">
        <v>1</v>
      </c>
      <c r="I16" s="135">
        <v>5.61</v>
      </c>
      <c r="J16" s="135"/>
      <c r="K16" s="136"/>
      <c r="M16" s="24" t="s">
        <v>20</v>
      </c>
      <c r="N16" s="25" t="s">
        <v>45</v>
      </c>
      <c r="O16" s="26" t="s">
        <v>46</v>
      </c>
      <c r="P16" s="2"/>
    </row>
    <row r="17" spans="1:16" ht="15.75" thickBot="1" x14ac:dyDescent="0.3">
      <c r="A17" s="2"/>
      <c r="C17" s="21" t="s">
        <v>47</v>
      </c>
      <c r="D17" s="11"/>
      <c r="E17" s="11"/>
      <c r="F17" s="22"/>
      <c r="G17" s="16"/>
      <c r="H17" s="27" t="s">
        <v>2</v>
      </c>
      <c r="I17" s="137">
        <v>5.38</v>
      </c>
      <c r="J17" s="137"/>
      <c r="K17" s="138"/>
      <c r="M17" s="65">
        <v>6.9</v>
      </c>
      <c r="N17" s="28">
        <v>55</v>
      </c>
      <c r="O17" s="66">
        <v>0.03</v>
      </c>
      <c r="P17" s="2"/>
    </row>
    <row r="18" spans="1:16" ht="15.75" thickBot="1" x14ac:dyDescent="0.3">
      <c r="A18" s="2"/>
      <c r="C18" s="21" t="s">
        <v>48</v>
      </c>
      <c r="D18" s="11">
        <v>63.87</v>
      </c>
      <c r="E18" s="11"/>
      <c r="F18" s="22">
        <v>211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49</v>
      </c>
      <c r="D19" s="11">
        <v>62.35</v>
      </c>
      <c r="E19" s="11"/>
      <c r="F19" s="22">
        <v>209</v>
      </c>
      <c r="G19" s="16"/>
      <c r="H19" s="109" t="s">
        <v>50</v>
      </c>
      <c r="I19" s="111"/>
      <c r="J19" s="111"/>
      <c r="K19" s="113"/>
      <c r="M19" s="6" t="s">
        <v>51</v>
      </c>
      <c r="N19" s="29" t="s">
        <v>20</v>
      </c>
      <c r="O19" s="30" t="s">
        <v>52</v>
      </c>
      <c r="P19" s="2"/>
    </row>
    <row r="20" spans="1:16" x14ac:dyDescent="0.25">
      <c r="A20" s="2"/>
      <c r="C20" s="21" t="s">
        <v>53</v>
      </c>
      <c r="D20" s="11">
        <v>68.58</v>
      </c>
      <c r="E20" s="11"/>
      <c r="F20" s="22">
        <v>207</v>
      </c>
      <c r="G20" s="16"/>
      <c r="H20" s="31" t="s">
        <v>54</v>
      </c>
      <c r="I20" s="7" t="s">
        <v>55</v>
      </c>
      <c r="J20" s="7" t="s">
        <v>56</v>
      </c>
      <c r="K20" s="32" t="s">
        <v>57</v>
      </c>
      <c r="M20" s="8">
        <v>1</v>
      </c>
      <c r="N20" s="33">
        <v>5.8</v>
      </c>
      <c r="O20" s="34">
        <v>100</v>
      </c>
      <c r="P20" s="2"/>
    </row>
    <row r="21" spans="1:16" x14ac:dyDescent="0.25">
      <c r="A21" s="2"/>
      <c r="C21" s="21" t="s">
        <v>58</v>
      </c>
      <c r="D21" s="11">
        <v>75.150000000000006</v>
      </c>
      <c r="E21" s="11"/>
      <c r="F21" s="22">
        <v>1589</v>
      </c>
      <c r="G21" s="16"/>
      <c r="H21" s="125">
        <v>4</v>
      </c>
      <c r="I21" s="127">
        <v>491</v>
      </c>
      <c r="J21" s="127">
        <v>265</v>
      </c>
      <c r="K21" s="129">
        <f>((I21-J21)/I21)</f>
        <v>0.46028513238289204</v>
      </c>
      <c r="M21" s="13">
        <v>2</v>
      </c>
      <c r="N21" s="35">
        <v>5.9</v>
      </c>
      <c r="O21" s="36">
        <v>100</v>
      </c>
      <c r="P21" s="2"/>
    </row>
    <row r="22" spans="1:16" ht="15.75" customHeight="1" thickBot="1" x14ac:dyDescent="0.3">
      <c r="A22" s="2"/>
      <c r="C22" s="21" t="s">
        <v>59</v>
      </c>
      <c r="D22" s="11">
        <v>75.47</v>
      </c>
      <c r="E22" s="11">
        <v>8.3000000000000007</v>
      </c>
      <c r="F22" s="22">
        <v>503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60</v>
      </c>
      <c r="D23" s="11"/>
      <c r="E23" s="11"/>
      <c r="F23" s="22">
        <v>488</v>
      </c>
      <c r="G23" s="16"/>
      <c r="H23" s="125">
        <v>12</v>
      </c>
      <c r="I23" s="127">
        <v>303</v>
      </c>
      <c r="J23" s="127">
        <v>191</v>
      </c>
      <c r="K23" s="129">
        <f>((I23-J23)/I23)</f>
        <v>0.36963696369636961</v>
      </c>
      <c r="M23" s="131" t="s">
        <v>61</v>
      </c>
      <c r="N23" s="132"/>
      <c r="O23" s="115"/>
      <c r="P23" s="2"/>
    </row>
    <row r="24" spans="1:16" ht="15.75" thickBot="1" x14ac:dyDescent="0.3">
      <c r="A24" s="2"/>
      <c r="C24" s="21" t="s">
        <v>62</v>
      </c>
      <c r="D24" s="11">
        <v>76.78</v>
      </c>
      <c r="E24" s="11">
        <v>7.5</v>
      </c>
      <c r="F24" s="22">
        <v>1098</v>
      </c>
      <c r="G24" s="16"/>
      <c r="H24" s="126"/>
      <c r="I24" s="128"/>
      <c r="J24" s="128"/>
      <c r="K24" s="130"/>
      <c r="M24" s="133" t="s">
        <v>63</v>
      </c>
      <c r="N24" s="134"/>
      <c r="O24" s="37">
        <f>(J9-J10)/J9</f>
        <v>0.5546323223930204</v>
      </c>
      <c r="P24" s="2"/>
    </row>
    <row r="25" spans="1:16" ht="15.75" thickBot="1" x14ac:dyDescent="0.3">
      <c r="A25" s="2"/>
      <c r="C25" s="38" t="s">
        <v>64</v>
      </c>
      <c r="D25" s="15"/>
      <c r="E25" s="15"/>
      <c r="F25" s="39">
        <v>1079</v>
      </c>
      <c r="G25" s="16"/>
      <c r="M25" s="133" t="s">
        <v>65</v>
      </c>
      <c r="N25" s="134"/>
      <c r="O25" s="37">
        <f>(J10-J11)/J10</f>
        <v>0.4375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31" t="s">
        <v>66</v>
      </c>
      <c r="I26" s="132"/>
      <c r="J26" s="132"/>
      <c r="K26" s="115"/>
      <c r="M26" s="133" t="s">
        <v>67</v>
      </c>
      <c r="N26" s="134"/>
      <c r="O26" s="37">
        <f>(J11-J12)/J11</f>
        <v>0.32752902155887231</v>
      </c>
      <c r="P26" s="2"/>
    </row>
    <row r="27" spans="1:16" ht="15.75" customHeight="1" x14ac:dyDescent="0.25">
      <c r="A27" s="2"/>
      <c r="B27" s="41"/>
      <c r="C27" s="42" t="s">
        <v>18</v>
      </c>
      <c r="D27" s="43" t="s">
        <v>19</v>
      </c>
      <c r="E27" s="43" t="s">
        <v>14</v>
      </c>
      <c r="F27" s="19" t="s">
        <v>13</v>
      </c>
      <c r="G27" s="44" t="s">
        <v>20</v>
      </c>
      <c r="H27" s="24" t="s">
        <v>18</v>
      </c>
      <c r="I27" s="25" t="s">
        <v>68</v>
      </c>
      <c r="J27" s="25" t="s">
        <v>69</v>
      </c>
      <c r="K27" s="26" t="s">
        <v>70</v>
      </c>
      <c r="M27" s="133" t="s">
        <v>71</v>
      </c>
      <c r="N27" s="134"/>
      <c r="O27" s="37">
        <f>(J12-J13)/J12</f>
        <v>1.4796547472256474E-2</v>
      </c>
      <c r="P27" s="2"/>
    </row>
    <row r="28" spans="1:16" ht="15" customHeight="1" x14ac:dyDescent="0.25">
      <c r="A28" s="2"/>
      <c r="B28" s="41"/>
      <c r="C28" s="45" t="s">
        <v>72</v>
      </c>
      <c r="D28" s="33">
        <v>91.4</v>
      </c>
      <c r="E28" s="33"/>
      <c r="F28" s="34"/>
      <c r="G28" s="46"/>
      <c r="H28" s="47" t="s">
        <v>104</v>
      </c>
      <c r="I28" s="33">
        <v>331</v>
      </c>
      <c r="J28" s="33">
        <v>228</v>
      </c>
      <c r="K28" s="34">
        <f>I28-J28</f>
        <v>103</v>
      </c>
      <c r="M28" s="142" t="s">
        <v>73</v>
      </c>
      <c r="N28" s="143"/>
      <c r="O28" s="70">
        <f>(J10-J13)/J10</f>
        <v>0.62733208955223885</v>
      </c>
      <c r="P28" s="2"/>
    </row>
    <row r="29" spans="1:16" ht="15.75" thickBot="1" x14ac:dyDescent="0.3">
      <c r="A29" s="2"/>
      <c r="B29" s="41"/>
      <c r="C29" s="45" t="s">
        <v>74</v>
      </c>
      <c r="D29" s="33">
        <v>72.55</v>
      </c>
      <c r="E29" s="33">
        <v>68.08</v>
      </c>
      <c r="F29" s="34">
        <v>93.84</v>
      </c>
      <c r="G29" s="48">
        <v>6</v>
      </c>
      <c r="H29" s="65" t="s">
        <v>2</v>
      </c>
      <c r="I29" s="35">
        <v>191</v>
      </c>
      <c r="J29" s="35">
        <v>163</v>
      </c>
      <c r="K29" s="36">
        <f>I29-J29</f>
        <v>28</v>
      </c>
      <c r="L29" s="49"/>
      <c r="M29" s="147" t="s">
        <v>75</v>
      </c>
      <c r="N29" s="148"/>
      <c r="O29" s="71">
        <f>(J9-J13)/J9</f>
        <v>0.83402575820523472</v>
      </c>
      <c r="P29" s="2"/>
    </row>
    <row r="30" spans="1:16" ht="15" customHeight="1" x14ac:dyDescent="0.25">
      <c r="A30" s="2"/>
      <c r="B30" s="41"/>
      <c r="C30" s="45" t="s">
        <v>76</v>
      </c>
      <c r="D30" s="33">
        <v>79.45</v>
      </c>
      <c r="E30" s="33">
        <v>66.650000000000006</v>
      </c>
      <c r="F30" s="34">
        <v>83.89</v>
      </c>
      <c r="P30" s="2"/>
    </row>
    <row r="31" spans="1:16" ht="15" customHeight="1" x14ac:dyDescent="0.25">
      <c r="A31" s="2"/>
      <c r="B31" s="41"/>
      <c r="C31" s="45" t="s">
        <v>77</v>
      </c>
      <c r="D31" s="33">
        <v>76.900000000000006</v>
      </c>
      <c r="E31" s="33">
        <v>55.3</v>
      </c>
      <c r="F31" s="34">
        <v>71.91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53.15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91.5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90"/>
      <c r="C40" s="139" t="s">
        <v>497</v>
      </c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1"/>
      <c r="P40" s="2"/>
    </row>
    <row r="41" spans="1:16" x14ac:dyDescent="0.25">
      <c r="A41" s="2"/>
      <c r="C41" s="139" t="s">
        <v>87</v>
      </c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1"/>
      <c r="P41" s="2"/>
    </row>
    <row r="42" spans="1:16" x14ac:dyDescent="0.25">
      <c r="A42" s="2"/>
      <c r="C42" s="139" t="s">
        <v>222</v>
      </c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1"/>
      <c r="P42" s="2"/>
    </row>
    <row r="43" spans="1:16" x14ac:dyDescent="0.25">
      <c r="A43" s="2"/>
      <c r="C43" s="139" t="s">
        <v>498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1"/>
      <c r="P43" s="2"/>
    </row>
    <row r="44" spans="1:16" x14ac:dyDescent="0.25">
      <c r="A44" s="2"/>
      <c r="C44" s="139" t="s">
        <v>499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1"/>
      <c r="P44" s="2"/>
    </row>
    <row r="45" spans="1:16" x14ac:dyDescent="0.25">
      <c r="A45" s="2"/>
      <c r="C45" s="139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1"/>
      <c r="P45" s="2"/>
    </row>
    <row r="46" spans="1:16" x14ac:dyDescent="0.25">
      <c r="A46" s="2"/>
      <c r="C46" s="139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1"/>
      <c r="P46" s="2"/>
    </row>
    <row r="47" spans="1:16" x14ac:dyDescent="0.25">
      <c r="A47" s="2"/>
      <c r="C47" s="139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1"/>
      <c r="P47" s="2"/>
    </row>
    <row r="48" spans="1:16" x14ac:dyDescent="0.25">
      <c r="A48" s="2"/>
      <c r="C48" s="139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1"/>
      <c r="P48" s="2"/>
    </row>
    <row r="49" spans="1:16" x14ac:dyDescent="0.25">
      <c r="A49" s="2"/>
      <c r="C49" s="139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1"/>
      <c r="P49" s="2"/>
    </row>
    <row r="50" spans="1:16" ht="15" customHeight="1" x14ac:dyDescent="0.25">
      <c r="A50" s="2"/>
      <c r="C50" s="139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1"/>
      <c r="P50" s="2"/>
    </row>
    <row r="51" spans="1:16" x14ac:dyDescent="0.25">
      <c r="A51" s="2"/>
      <c r="C51" s="139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1"/>
      <c r="P51" s="2"/>
    </row>
    <row r="52" spans="1:16" x14ac:dyDescent="0.25">
      <c r="A52" s="2"/>
      <c r="C52" s="139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1"/>
      <c r="P52" s="2"/>
    </row>
    <row r="53" spans="1:16" x14ac:dyDescent="0.25">
      <c r="A53" s="2"/>
      <c r="C53" s="144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110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9" t="s">
        <v>18</v>
      </c>
      <c r="D62" s="111" t="s">
        <v>19</v>
      </c>
      <c r="E62" s="111" t="s">
        <v>20</v>
      </c>
      <c r="F62" s="111" t="s">
        <v>21</v>
      </c>
      <c r="G62" s="111"/>
      <c r="H62" s="111"/>
      <c r="I62" s="111"/>
      <c r="J62" s="111"/>
      <c r="K62" s="113"/>
      <c r="M62" s="6" t="s">
        <v>22</v>
      </c>
      <c r="N62" s="114" t="s">
        <v>20</v>
      </c>
      <c r="O62" s="115"/>
      <c r="P62" s="2"/>
    </row>
    <row r="63" spans="1:16" x14ac:dyDescent="0.25">
      <c r="A63" s="2"/>
      <c r="C63" s="110"/>
      <c r="D63" s="112"/>
      <c r="E63" s="112"/>
      <c r="F63" s="7" t="s">
        <v>23</v>
      </c>
      <c r="G63" s="7" t="s">
        <v>24</v>
      </c>
      <c r="H63" s="7" t="s">
        <v>25</v>
      </c>
      <c r="I63" s="7" t="s">
        <v>26</v>
      </c>
      <c r="J63" s="112" t="s">
        <v>6</v>
      </c>
      <c r="K63" s="116"/>
      <c r="M63" s="8">
        <v>1</v>
      </c>
      <c r="N63" s="117"/>
      <c r="O63" s="118"/>
      <c r="P63" s="2"/>
    </row>
    <row r="64" spans="1:16" ht="15" customHeight="1" x14ac:dyDescent="0.25">
      <c r="A64" s="2"/>
      <c r="C64" s="9" t="s">
        <v>27</v>
      </c>
      <c r="D64" s="10"/>
      <c r="E64" s="10"/>
      <c r="F64" s="11">
        <v>1693</v>
      </c>
      <c r="G64" s="12"/>
      <c r="H64" s="12"/>
      <c r="I64" s="12"/>
      <c r="J64" s="119">
        <f>AVERAGE(F64:I64)</f>
        <v>1693</v>
      </c>
      <c r="K64" s="120"/>
      <c r="M64" s="8">
        <v>2</v>
      </c>
      <c r="N64" s="117">
        <v>9.3000000000000007</v>
      </c>
      <c r="O64" s="118"/>
      <c r="P64" s="2"/>
    </row>
    <row r="65" spans="1:16" x14ac:dyDescent="0.25">
      <c r="A65" s="2"/>
      <c r="C65" s="9" t="s">
        <v>28</v>
      </c>
      <c r="D65" s="10"/>
      <c r="E65" s="10"/>
      <c r="F65" s="11">
        <v>531</v>
      </c>
      <c r="G65" s="12"/>
      <c r="H65" s="12"/>
      <c r="I65" s="12"/>
      <c r="J65" s="119">
        <f t="shared" ref="J65:J70" si="1">AVERAGE(F65:I65)</f>
        <v>531</v>
      </c>
      <c r="K65" s="120"/>
      <c r="M65" s="8">
        <v>3</v>
      </c>
      <c r="N65" s="117">
        <v>9.1999999999999993</v>
      </c>
      <c r="O65" s="118"/>
      <c r="P65" s="2"/>
    </row>
    <row r="66" spans="1:16" ht="15" customHeight="1" x14ac:dyDescent="0.25">
      <c r="A66" s="2"/>
      <c r="C66" s="9" t="s">
        <v>29</v>
      </c>
      <c r="D66" s="11">
        <v>62.1</v>
      </c>
      <c r="E66" s="11">
        <v>7.5</v>
      </c>
      <c r="F66" s="11">
        <v>1119</v>
      </c>
      <c r="G66" s="11">
        <v>1054</v>
      </c>
      <c r="H66" s="11">
        <v>915</v>
      </c>
      <c r="I66" s="11">
        <v>1030</v>
      </c>
      <c r="J66" s="119">
        <f t="shared" si="1"/>
        <v>1029.5</v>
      </c>
      <c r="K66" s="120"/>
      <c r="M66" s="8">
        <v>4</v>
      </c>
      <c r="N66" s="117">
        <v>8.1</v>
      </c>
      <c r="O66" s="118"/>
      <c r="P66" s="2"/>
    </row>
    <row r="67" spans="1:16" ht="15" customHeight="1" x14ac:dyDescent="0.25">
      <c r="A67" s="2"/>
      <c r="C67" s="9" t="s">
        <v>31</v>
      </c>
      <c r="D67" s="11">
        <v>60.59</v>
      </c>
      <c r="E67" s="11">
        <v>8.8000000000000007</v>
      </c>
      <c r="F67" s="11">
        <v>521</v>
      </c>
      <c r="G67" s="11">
        <v>530</v>
      </c>
      <c r="H67" s="11">
        <v>519</v>
      </c>
      <c r="I67" s="11">
        <v>468</v>
      </c>
      <c r="J67" s="119">
        <f t="shared" si="1"/>
        <v>509.5</v>
      </c>
      <c r="K67" s="120"/>
      <c r="M67" s="8">
        <v>5</v>
      </c>
      <c r="N67" s="117">
        <v>9.3000000000000007</v>
      </c>
      <c r="O67" s="118"/>
      <c r="P67" s="2"/>
    </row>
    <row r="68" spans="1:16" ht="15.75" customHeight="1" thickBot="1" x14ac:dyDescent="0.3">
      <c r="A68" s="2"/>
      <c r="C68" s="9" t="s">
        <v>33</v>
      </c>
      <c r="D68" s="11"/>
      <c r="E68" s="11"/>
      <c r="F68" s="11">
        <v>306</v>
      </c>
      <c r="G68" s="63">
        <v>350</v>
      </c>
      <c r="H68" s="63">
        <v>363</v>
      </c>
      <c r="I68" s="63">
        <v>331</v>
      </c>
      <c r="J68" s="119">
        <f t="shared" si="1"/>
        <v>337.5</v>
      </c>
      <c r="K68" s="120"/>
      <c r="M68" s="13">
        <v>6</v>
      </c>
      <c r="N68" s="121">
        <v>8.8000000000000007</v>
      </c>
      <c r="O68" s="122"/>
      <c r="P68" s="2"/>
    </row>
    <row r="69" spans="1:16" ht="15.75" thickBot="1" x14ac:dyDescent="0.3">
      <c r="A69" s="2"/>
      <c r="C69" s="9" t="s">
        <v>35</v>
      </c>
      <c r="D69" s="11"/>
      <c r="E69" s="11"/>
      <c r="F69" s="11">
        <v>206</v>
      </c>
      <c r="G69" s="63">
        <v>222</v>
      </c>
      <c r="H69" s="63">
        <v>223</v>
      </c>
      <c r="I69" s="63">
        <v>226</v>
      </c>
      <c r="J69" s="119">
        <f t="shared" si="1"/>
        <v>219.25</v>
      </c>
      <c r="K69" s="120"/>
      <c r="N69" s="68" t="s">
        <v>36</v>
      </c>
      <c r="O69" s="69" t="s">
        <v>37</v>
      </c>
      <c r="P69" s="2"/>
    </row>
    <row r="70" spans="1:16" ht="15.75" thickBot="1" x14ac:dyDescent="0.3">
      <c r="A70" s="2"/>
      <c r="C70" s="14" t="s">
        <v>39</v>
      </c>
      <c r="D70" s="15">
        <v>61.18</v>
      </c>
      <c r="E70" s="15">
        <v>8.8000000000000007</v>
      </c>
      <c r="F70" s="15">
        <v>208</v>
      </c>
      <c r="G70" s="15">
        <v>226</v>
      </c>
      <c r="H70" s="15">
        <v>229</v>
      </c>
      <c r="I70" s="15">
        <v>228</v>
      </c>
      <c r="J70" s="123">
        <f t="shared" si="1"/>
        <v>222.75</v>
      </c>
      <c r="K70" s="124"/>
      <c r="M70" s="67" t="s">
        <v>40</v>
      </c>
      <c r="N70" s="65">
        <v>3.42</v>
      </c>
      <c r="O70" s="66">
        <v>4.96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18</v>
      </c>
      <c r="D72" s="18" t="s">
        <v>19</v>
      </c>
      <c r="E72" s="18" t="s">
        <v>20</v>
      </c>
      <c r="F72" s="19" t="s">
        <v>41</v>
      </c>
      <c r="G72" s="20"/>
      <c r="H72" s="17" t="s">
        <v>18</v>
      </c>
      <c r="I72" s="111" t="s">
        <v>42</v>
      </c>
      <c r="J72" s="111"/>
      <c r="K72" s="113"/>
      <c r="M72" s="131" t="s">
        <v>43</v>
      </c>
      <c r="N72" s="132"/>
      <c r="O72" s="115"/>
      <c r="P72" s="2"/>
    </row>
    <row r="73" spans="1:16" ht="15" customHeight="1" x14ac:dyDescent="0.25">
      <c r="A73" s="2"/>
      <c r="C73" s="21" t="s">
        <v>44</v>
      </c>
      <c r="D73" s="11">
        <v>8.01</v>
      </c>
      <c r="E73" s="11">
        <v>10.199999999999999</v>
      </c>
      <c r="F73" s="22">
        <v>960</v>
      </c>
      <c r="G73" s="16"/>
      <c r="H73" s="23" t="s">
        <v>1</v>
      </c>
      <c r="I73" s="135">
        <v>5.72</v>
      </c>
      <c r="J73" s="135"/>
      <c r="K73" s="136"/>
      <c r="M73" s="24" t="s">
        <v>20</v>
      </c>
      <c r="N73" s="25" t="s">
        <v>45</v>
      </c>
      <c r="O73" s="26" t="s">
        <v>46</v>
      </c>
      <c r="P73" s="2"/>
    </row>
    <row r="74" spans="1:16" ht="15.75" thickBot="1" x14ac:dyDescent="0.3">
      <c r="A74" s="2"/>
      <c r="C74" s="21" t="s">
        <v>47</v>
      </c>
      <c r="D74" s="11"/>
      <c r="E74" s="11"/>
      <c r="F74" s="22"/>
      <c r="G74" s="16"/>
      <c r="H74" s="27" t="s">
        <v>2</v>
      </c>
      <c r="I74" s="137">
        <v>5.39</v>
      </c>
      <c r="J74" s="137"/>
      <c r="K74" s="138"/>
      <c r="M74" s="65">
        <v>7</v>
      </c>
      <c r="N74" s="28">
        <v>75</v>
      </c>
      <c r="O74" s="66">
        <v>0.03</v>
      </c>
      <c r="P74" s="2"/>
    </row>
    <row r="75" spans="1:16" ht="15" customHeight="1" thickBot="1" x14ac:dyDescent="0.3">
      <c r="A75" s="2"/>
      <c r="C75" s="21" t="s">
        <v>48</v>
      </c>
      <c r="D75" s="11">
        <v>67.44</v>
      </c>
      <c r="E75" s="11"/>
      <c r="F75" s="22">
        <v>241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49</v>
      </c>
      <c r="D76" s="11">
        <v>64.260000000000005</v>
      </c>
      <c r="E76" s="11"/>
      <c r="F76" s="22">
        <v>236</v>
      </c>
      <c r="G76" s="16"/>
      <c r="H76" s="109" t="s">
        <v>50</v>
      </c>
      <c r="I76" s="111"/>
      <c r="J76" s="111"/>
      <c r="K76" s="113"/>
      <c r="M76" s="6" t="s">
        <v>51</v>
      </c>
      <c r="N76" s="29" t="s">
        <v>20</v>
      </c>
      <c r="O76" s="30" t="s">
        <v>52</v>
      </c>
      <c r="P76" s="2"/>
    </row>
    <row r="77" spans="1:16" x14ac:dyDescent="0.25">
      <c r="A77" s="2"/>
      <c r="C77" s="21" t="s">
        <v>53</v>
      </c>
      <c r="D77" s="11">
        <v>64.849999999999994</v>
      </c>
      <c r="E77" s="11"/>
      <c r="F77" s="22">
        <v>239</v>
      </c>
      <c r="G77" s="16"/>
      <c r="H77" s="31" t="s">
        <v>54</v>
      </c>
      <c r="I77" s="7" t="s">
        <v>55</v>
      </c>
      <c r="J77" s="7" t="s">
        <v>56</v>
      </c>
      <c r="K77" s="32" t="s">
        <v>57</v>
      </c>
      <c r="M77" s="8">
        <v>1</v>
      </c>
      <c r="N77" s="33">
        <v>5.8</v>
      </c>
      <c r="O77" s="34">
        <v>100</v>
      </c>
      <c r="P77" s="2"/>
    </row>
    <row r="78" spans="1:16" x14ac:dyDescent="0.25">
      <c r="A78" s="2"/>
      <c r="C78" s="21" t="s">
        <v>58</v>
      </c>
      <c r="D78" s="11">
        <v>74.36</v>
      </c>
      <c r="E78" s="11"/>
      <c r="F78" s="22">
        <v>1756</v>
      </c>
      <c r="G78" s="16"/>
      <c r="H78" s="125">
        <v>5</v>
      </c>
      <c r="I78" s="127">
        <v>366</v>
      </c>
      <c r="J78" s="127">
        <v>232</v>
      </c>
      <c r="K78" s="129">
        <f>((I78-J78)/I78)</f>
        <v>0.36612021857923499</v>
      </c>
      <c r="M78" s="13">
        <v>2</v>
      </c>
      <c r="N78" s="35">
        <v>5.6</v>
      </c>
      <c r="O78" s="36">
        <v>100</v>
      </c>
      <c r="P78" s="2"/>
    </row>
    <row r="79" spans="1:16" ht="15.75" thickBot="1" x14ac:dyDescent="0.3">
      <c r="A79" s="2"/>
      <c r="C79" s="21" t="s">
        <v>59</v>
      </c>
      <c r="D79" s="11">
        <v>78.010000000000005</v>
      </c>
      <c r="E79" s="11">
        <v>8.3000000000000007</v>
      </c>
      <c r="F79" s="22">
        <v>523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60</v>
      </c>
      <c r="D80" s="11"/>
      <c r="E80" s="11"/>
      <c r="F80" s="22">
        <v>596</v>
      </c>
      <c r="G80" s="16"/>
      <c r="H80" s="125"/>
      <c r="I80" s="127"/>
      <c r="J80" s="127"/>
      <c r="K80" s="129" t="e">
        <f>((I80-J80)/I80)</f>
        <v>#DIV/0!</v>
      </c>
      <c r="M80" s="131" t="s">
        <v>61</v>
      </c>
      <c r="N80" s="132"/>
      <c r="O80" s="115"/>
      <c r="P80" s="2"/>
    </row>
    <row r="81" spans="1:16" ht="15.75" thickBot="1" x14ac:dyDescent="0.3">
      <c r="A81" s="2"/>
      <c r="C81" s="21" t="s">
        <v>62</v>
      </c>
      <c r="D81" s="11">
        <v>77.239999999999995</v>
      </c>
      <c r="E81" s="11">
        <v>7.8</v>
      </c>
      <c r="F81" s="22">
        <v>1167</v>
      </c>
      <c r="G81" s="16"/>
      <c r="H81" s="126"/>
      <c r="I81" s="128"/>
      <c r="J81" s="128"/>
      <c r="K81" s="130"/>
      <c r="M81" s="133" t="s">
        <v>63</v>
      </c>
      <c r="N81" s="134"/>
      <c r="O81" s="37">
        <f>(J66-J67)/J66</f>
        <v>0.505099562894609</v>
      </c>
      <c r="P81" s="2"/>
    </row>
    <row r="82" spans="1:16" ht="15.75" thickBot="1" x14ac:dyDescent="0.3">
      <c r="A82" s="2"/>
      <c r="C82" s="38" t="s">
        <v>64</v>
      </c>
      <c r="D82" s="15"/>
      <c r="E82" s="15"/>
      <c r="F82" s="39">
        <v>1227</v>
      </c>
      <c r="G82" s="16"/>
      <c r="M82" s="133" t="s">
        <v>65</v>
      </c>
      <c r="N82" s="134"/>
      <c r="O82" s="37">
        <f>(J67-J68)/J67</f>
        <v>0.33758586849852795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31" t="s">
        <v>66</v>
      </c>
      <c r="I83" s="132"/>
      <c r="J83" s="132"/>
      <c r="K83" s="115"/>
      <c r="M83" s="133" t="s">
        <v>67</v>
      </c>
      <c r="N83" s="134"/>
      <c r="O83" s="37">
        <f>(J68-J69)/J68</f>
        <v>0.35037037037037039</v>
      </c>
      <c r="P83" s="2"/>
    </row>
    <row r="84" spans="1:16" ht="15.75" customHeight="1" x14ac:dyDescent="0.25">
      <c r="A84" s="2"/>
      <c r="B84" s="41"/>
      <c r="C84" s="42" t="s">
        <v>18</v>
      </c>
      <c r="D84" s="43" t="s">
        <v>19</v>
      </c>
      <c r="E84" s="43" t="s">
        <v>14</v>
      </c>
      <c r="F84" s="19" t="s">
        <v>13</v>
      </c>
      <c r="G84" s="44" t="s">
        <v>20</v>
      </c>
      <c r="H84" s="24" t="s">
        <v>18</v>
      </c>
      <c r="I84" s="25" t="s">
        <v>68</v>
      </c>
      <c r="J84" s="25" t="s">
        <v>69</v>
      </c>
      <c r="K84" s="26" t="s">
        <v>70</v>
      </c>
      <c r="M84" s="133" t="s">
        <v>71</v>
      </c>
      <c r="N84" s="134"/>
      <c r="O84" s="37">
        <f>(J69-J70)/J69</f>
        <v>-1.596351197263398E-2</v>
      </c>
      <c r="P84" s="2"/>
    </row>
    <row r="85" spans="1:16" x14ac:dyDescent="0.25">
      <c r="A85" s="2"/>
      <c r="B85" s="41"/>
      <c r="C85" s="45" t="s">
        <v>72</v>
      </c>
      <c r="D85" s="33">
        <v>91.75</v>
      </c>
      <c r="E85" s="33"/>
      <c r="F85" s="34"/>
      <c r="G85" s="46"/>
      <c r="H85" s="47" t="s">
        <v>1</v>
      </c>
      <c r="I85" s="33">
        <v>321</v>
      </c>
      <c r="J85" s="33">
        <v>258</v>
      </c>
      <c r="K85" s="34">
        <f>I85-J85</f>
        <v>63</v>
      </c>
      <c r="M85" s="142" t="s">
        <v>73</v>
      </c>
      <c r="N85" s="143"/>
      <c r="O85" s="70">
        <f>(J67-J70)/J67</f>
        <v>0.56280667320902844</v>
      </c>
      <c r="P85" s="2"/>
    </row>
    <row r="86" spans="1:16" ht="15.75" thickBot="1" x14ac:dyDescent="0.3">
      <c r="A86" s="2"/>
      <c r="B86" s="41"/>
      <c r="C86" s="45" t="s">
        <v>74</v>
      </c>
      <c r="D86" s="33">
        <v>73.099999999999994</v>
      </c>
      <c r="E86" s="33">
        <v>69.09</v>
      </c>
      <c r="F86" s="34">
        <v>94.52</v>
      </c>
      <c r="G86" s="48">
        <v>5.7</v>
      </c>
      <c r="H86" s="65" t="s">
        <v>2</v>
      </c>
      <c r="I86" s="35">
        <v>226</v>
      </c>
      <c r="J86" s="35">
        <v>205</v>
      </c>
      <c r="K86" s="34">
        <f>I86-J86</f>
        <v>21</v>
      </c>
      <c r="L86" s="49"/>
      <c r="M86" s="147" t="s">
        <v>75</v>
      </c>
      <c r="N86" s="148"/>
      <c r="O86" s="71">
        <f>(J66-J70)/J66</f>
        <v>0.78363283147158813</v>
      </c>
      <c r="P86" s="2"/>
    </row>
    <row r="87" spans="1:16" ht="15" customHeight="1" x14ac:dyDescent="0.25">
      <c r="A87" s="2"/>
      <c r="B87" s="41"/>
      <c r="C87" s="45" t="s">
        <v>76</v>
      </c>
      <c r="D87" s="33">
        <v>78.8</v>
      </c>
      <c r="E87" s="33">
        <v>65.55</v>
      </c>
      <c r="F87" s="34">
        <v>83.19</v>
      </c>
      <c r="P87" s="2"/>
    </row>
    <row r="88" spans="1:16" ht="15" customHeight="1" x14ac:dyDescent="0.25">
      <c r="A88" s="2"/>
      <c r="B88" s="41"/>
      <c r="C88" s="45" t="s">
        <v>77</v>
      </c>
      <c r="D88" s="33">
        <v>77.650000000000006</v>
      </c>
      <c r="E88" s="33">
        <v>55.74</v>
      </c>
      <c r="F88" s="34">
        <v>71.78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55.15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91.3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90"/>
      <c r="C97" s="139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1"/>
      <c r="P97" s="2"/>
    </row>
    <row r="98" spans="1:18" ht="15" customHeight="1" x14ac:dyDescent="0.25">
      <c r="A98" s="2"/>
      <c r="C98" s="139" t="s">
        <v>500</v>
      </c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1"/>
      <c r="P98" s="2"/>
    </row>
    <row r="99" spans="1:18" ht="15" customHeight="1" x14ac:dyDescent="0.25">
      <c r="A99" s="2"/>
      <c r="C99" s="139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1"/>
      <c r="P99" s="2"/>
    </row>
    <row r="100" spans="1:18" ht="15.75" customHeight="1" x14ac:dyDescent="0.25">
      <c r="A100" s="2"/>
      <c r="C100" s="139" t="s">
        <v>501</v>
      </c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1"/>
      <c r="P100" s="2"/>
      <c r="R100" s="64" t="s">
        <v>16</v>
      </c>
    </row>
    <row r="101" spans="1:18" ht="15" customHeight="1" x14ac:dyDescent="0.25">
      <c r="A101" s="2"/>
      <c r="C101" s="139" t="s">
        <v>502</v>
      </c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1"/>
      <c r="P101" s="2"/>
    </row>
    <row r="102" spans="1:18" ht="15" customHeight="1" x14ac:dyDescent="0.25">
      <c r="A102" s="2"/>
      <c r="C102" s="139" t="s">
        <v>490</v>
      </c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1"/>
      <c r="P102" s="2"/>
    </row>
    <row r="103" spans="1:18" x14ac:dyDescent="0.25">
      <c r="A103" s="2"/>
      <c r="C103" s="139" t="s">
        <v>503</v>
      </c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1"/>
      <c r="P103" s="2"/>
    </row>
    <row r="104" spans="1:18" x14ac:dyDescent="0.25">
      <c r="A104" s="2"/>
      <c r="C104" s="139" t="s">
        <v>504</v>
      </c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1"/>
      <c r="P104" s="2"/>
    </row>
    <row r="105" spans="1:18" x14ac:dyDescent="0.25">
      <c r="A105" s="2"/>
      <c r="C105" s="139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1"/>
      <c r="P105" s="2"/>
    </row>
    <row r="106" spans="1:18" x14ac:dyDescent="0.25">
      <c r="A106" s="2"/>
      <c r="C106" s="139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1"/>
      <c r="P106" s="2"/>
    </row>
    <row r="107" spans="1:18" x14ac:dyDescent="0.25">
      <c r="A107" s="2"/>
      <c r="C107" s="139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1"/>
      <c r="P107" s="2"/>
    </row>
    <row r="108" spans="1:18" x14ac:dyDescent="0.25">
      <c r="A108" s="2"/>
      <c r="C108" s="139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1"/>
      <c r="P108" s="2"/>
    </row>
    <row r="109" spans="1:18" x14ac:dyDescent="0.25">
      <c r="A109" s="2"/>
      <c r="C109" s="139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1"/>
      <c r="P109" s="2"/>
    </row>
    <row r="110" spans="1:18" x14ac:dyDescent="0.25">
      <c r="A110" s="2"/>
      <c r="C110" s="144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16</v>
      </c>
      <c r="C115" s="4" t="s">
        <v>96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9" t="s">
        <v>18</v>
      </c>
      <c r="D117" s="111" t="s">
        <v>19</v>
      </c>
      <c r="E117" s="111" t="s">
        <v>20</v>
      </c>
      <c r="F117" s="111" t="s">
        <v>21</v>
      </c>
      <c r="G117" s="111"/>
      <c r="H117" s="111"/>
      <c r="I117" s="111"/>
      <c r="J117" s="111"/>
      <c r="K117" s="113"/>
      <c r="M117" s="6" t="s">
        <v>22</v>
      </c>
      <c r="N117" s="114" t="s">
        <v>20</v>
      </c>
      <c r="O117" s="115"/>
      <c r="P117" s="2"/>
    </row>
    <row r="118" spans="1:16" x14ac:dyDescent="0.25">
      <c r="A118" s="2"/>
      <c r="C118" s="110"/>
      <c r="D118" s="112"/>
      <c r="E118" s="112"/>
      <c r="F118" s="7" t="s">
        <v>23</v>
      </c>
      <c r="G118" s="7" t="s">
        <v>24</v>
      </c>
      <c r="H118" s="7" t="s">
        <v>25</v>
      </c>
      <c r="I118" s="7" t="s">
        <v>26</v>
      </c>
      <c r="J118" s="112" t="s">
        <v>6</v>
      </c>
      <c r="K118" s="116"/>
      <c r="M118" s="8">
        <v>1</v>
      </c>
      <c r="N118" s="117"/>
      <c r="O118" s="118"/>
      <c r="P118" s="2"/>
    </row>
    <row r="119" spans="1:16" x14ac:dyDescent="0.25">
      <c r="A119" s="2"/>
      <c r="C119" s="9" t="s">
        <v>27</v>
      </c>
      <c r="D119" s="10"/>
      <c r="E119" s="10"/>
      <c r="F119" s="11">
        <v>1559</v>
      </c>
      <c r="G119" s="12"/>
      <c r="H119" s="12"/>
      <c r="I119" s="12"/>
      <c r="J119" s="119">
        <f>AVERAGE(F119:I119)</f>
        <v>1559</v>
      </c>
      <c r="K119" s="120"/>
      <c r="M119" s="8">
        <v>2</v>
      </c>
      <c r="N119" s="117">
        <v>8.9</v>
      </c>
      <c r="O119" s="118"/>
      <c r="P119" s="2"/>
    </row>
    <row r="120" spans="1:16" x14ac:dyDescent="0.25">
      <c r="A120" s="2"/>
      <c r="C120" s="9" t="s">
        <v>28</v>
      </c>
      <c r="D120" s="10"/>
      <c r="E120" s="10"/>
      <c r="F120" s="11">
        <v>582</v>
      </c>
      <c r="G120" s="12"/>
      <c r="H120" s="12"/>
      <c r="I120" s="12"/>
      <c r="J120" s="119">
        <f t="shared" ref="J120:J125" si="2">AVERAGE(F120:I120)</f>
        <v>582</v>
      </c>
      <c r="K120" s="120"/>
      <c r="M120" s="8">
        <v>3</v>
      </c>
      <c r="N120" s="117">
        <v>9.1</v>
      </c>
      <c r="O120" s="118"/>
      <c r="P120" s="2"/>
    </row>
    <row r="121" spans="1:16" x14ac:dyDescent="0.25">
      <c r="A121" s="2"/>
      <c r="C121" s="9" t="s">
        <v>29</v>
      </c>
      <c r="D121" s="11">
        <v>60.09</v>
      </c>
      <c r="E121" s="11">
        <v>7.7</v>
      </c>
      <c r="F121" s="11">
        <v>998</v>
      </c>
      <c r="G121" s="11">
        <v>1009</v>
      </c>
      <c r="H121" s="11">
        <v>989</v>
      </c>
      <c r="I121" s="11">
        <v>1081</v>
      </c>
      <c r="J121" s="119">
        <f t="shared" si="2"/>
        <v>1019.25</v>
      </c>
      <c r="K121" s="120"/>
      <c r="M121" s="8">
        <v>4</v>
      </c>
      <c r="N121" s="117">
        <v>7.2</v>
      </c>
      <c r="O121" s="118"/>
      <c r="P121" s="2"/>
    </row>
    <row r="122" spans="1:16" x14ac:dyDescent="0.25">
      <c r="A122" s="2"/>
      <c r="C122" s="9" t="s">
        <v>31</v>
      </c>
      <c r="D122" s="11">
        <v>60.41</v>
      </c>
      <c r="E122" s="11">
        <v>8.6999999999999993</v>
      </c>
      <c r="F122" s="11">
        <v>444</v>
      </c>
      <c r="G122" s="11">
        <v>449</v>
      </c>
      <c r="H122" s="11">
        <v>440</v>
      </c>
      <c r="I122" s="11">
        <v>505</v>
      </c>
      <c r="J122" s="119">
        <f t="shared" si="2"/>
        <v>459.5</v>
      </c>
      <c r="K122" s="120"/>
      <c r="M122" s="8">
        <v>5</v>
      </c>
      <c r="N122" s="117">
        <v>9.4</v>
      </c>
      <c r="O122" s="118"/>
      <c r="P122" s="2"/>
    </row>
    <row r="123" spans="1:16" x14ac:dyDescent="0.25">
      <c r="A123" s="2"/>
      <c r="C123" s="9" t="s">
        <v>33</v>
      </c>
      <c r="D123" s="11"/>
      <c r="E123" s="11"/>
      <c r="F123" s="11">
        <v>319</v>
      </c>
      <c r="G123" s="63">
        <v>328</v>
      </c>
      <c r="H123" s="63">
        <v>323</v>
      </c>
      <c r="I123" s="63">
        <v>334</v>
      </c>
      <c r="J123" s="119">
        <f t="shared" si="2"/>
        <v>326</v>
      </c>
      <c r="K123" s="120"/>
      <c r="M123" s="13">
        <v>6</v>
      </c>
      <c r="N123" s="121">
        <v>8.6999999999999993</v>
      </c>
      <c r="O123" s="122"/>
      <c r="P123" s="2"/>
    </row>
    <row r="124" spans="1:16" ht="15.75" thickBot="1" x14ac:dyDescent="0.3">
      <c r="A124" s="2"/>
      <c r="C124" s="9" t="s">
        <v>35</v>
      </c>
      <c r="D124" s="11"/>
      <c r="E124" s="11"/>
      <c r="F124" s="11">
        <v>211</v>
      </c>
      <c r="G124" s="63">
        <v>229</v>
      </c>
      <c r="H124" s="63">
        <v>224</v>
      </c>
      <c r="I124" s="63">
        <v>195</v>
      </c>
      <c r="J124" s="119">
        <f t="shared" si="2"/>
        <v>214.75</v>
      </c>
      <c r="K124" s="120"/>
      <c r="N124" s="68" t="s">
        <v>36</v>
      </c>
      <c r="O124" s="69" t="s">
        <v>37</v>
      </c>
      <c r="P124" s="2"/>
    </row>
    <row r="125" spans="1:16" ht="15.75" thickBot="1" x14ac:dyDescent="0.3">
      <c r="A125" s="2"/>
      <c r="C125" s="14" t="s">
        <v>39</v>
      </c>
      <c r="D125" s="15">
        <v>60.22</v>
      </c>
      <c r="E125" s="15">
        <v>8.1999999999999993</v>
      </c>
      <c r="F125" s="15">
        <v>224</v>
      </c>
      <c r="G125" s="15">
        <v>221</v>
      </c>
      <c r="H125" s="15">
        <v>217</v>
      </c>
      <c r="I125" s="15">
        <v>203</v>
      </c>
      <c r="J125" s="123">
        <f t="shared" si="2"/>
        <v>216.25</v>
      </c>
      <c r="K125" s="124"/>
      <c r="M125" s="67" t="s">
        <v>40</v>
      </c>
      <c r="N125" s="65">
        <v>3.39</v>
      </c>
      <c r="O125" s="66">
        <v>5.55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18</v>
      </c>
      <c r="D127" s="18" t="s">
        <v>19</v>
      </c>
      <c r="E127" s="18" t="s">
        <v>20</v>
      </c>
      <c r="F127" s="19" t="s">
        <v>41</v>
      </c>
      <c r="G127" s="20"/>
      <c r="H127" s="17" t="s">
        <v>18</v>
      </c>
      <c r="I127" s="111" t="s">
        <v>42</v>
      </c>
      <c r="J127" s="111"/>
      <c r="K127" s="113"/>
      <c r="M127" s="131" t="s">
        <v>43</v>
      </c>
      <c r="N127" s="132"/>
      <c r="O127" s="115"/>
      <c r="P127" s="2"/>
    </row>
    <row r="128" spans="1:16" x14ac:dyDescent="0.25">
      <c r="A128" s="2"/>
      <c r="C128" s="21" t="s">
        <v>44</v>
      </c>
      <c r="D128" s="11">
        <v>12.66</v>
      </c>
      <c r="E128" s="11">
        <v>10.199999999999999</v>
      </c>
      <c r="F128" s="22">
        <v>1381</v>
      </c>
      <c r="G128" s="16"/>
      <c r="H128" s="23" t="s">
        <v>1</v>
      </c>
      <c r="I128" s="135">
        <v>7.17</v>
      </c>
      <c r="J128" s="135"/>
      <c r="K128" s="136"/>
      <c r="M128" s="24" t="s">
        <v>20</v>
      </c>
      <c r="N128" s="25" t="s">
        <v>45</v>
      </c>
      <c r="O128" s="26" t="s">
        <v>46</v>
      </c>
      <c r="P128" s="2"/>
    </row>
    <row r="129" spans="1:16" ht="15.75" thickBot="1" x14ac:dyDescent="0.3">
      <c r="A129" s="2"/>
      <c r="C129" s="21" t="s">
        <v>47</v>
      </c>
      <c r="D129" s="11"/>
      <c r="E129" s="11"/>
      <c r="F129" s="22"/>
      <c r="G129" s="16"/>
      <c r="H129" s="27" t="s">
        <v>2</v>
      </c>
      <c r="I129" s="137">
        <v>6.28</v>
      </c>
      <c r="J129" s="137"/>
      <c r="K129" s="138"/>
      <c r="M129" s="65">
        <v>6.8</v>
      </c>
      <c r="N129" s="28">
        <v>129</v>
      </c>
      <c r="O129" s="66">
        <v>0.03</v>
      </c>
      <c r="P129" s="2"/>
    </row>
    <row r="130" spans="1:16" ht="15" customHeight="1" thickBot="1" x14ac:dyDescent="0.3">
      <c r="A130" s="2"/>
      <c r="C130" s="21" t="s">
        <v>48</v>
      </c>
      <c r="D130" s="11">
        <v>66.61</v>
      </c>
      <c r="E130" s="11"/>
      <c r="F130" s="22">
        <v>231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49</v>
      </c>
      <c r="D131" s="11">
        <v>67.03</v>
      </c>
      <c r="E131" s="11"/>
      <c r="F131" s="22">
        <v>209</v>
      </c>
      <c r="G131" s="16"/>
      <c r="H131" s="109" t="s">
        <v>50</v>
      </c>
      <c r="I131" s="111"/>
      <c r="J131" s="111"/>
      <c r="K131" s="113"/>
      <c r="M131" s="6" t="s">
        <v>51</v>
      </c>
      <c r="N131" s="29" t="s">
        <v>20</v>
      </c>
      <c r="O131" s="30" t="s">
        <v>52</v>
      </c>
      <c r="P131" s="2"/>
    </row>
    <row r="132" spans="1:16" x14ac:dyDescent="0.25">
      <c r="A132" s="2"/>
      <c r="C132" s="21" t="s">
        <v>53</v>
      </c>
      <c r="D132" s="11">
        <v>68.11</v>
      </c>
      <c r="E132" s="11"/>
      <c r="F132" s="22">
        <v>217</v>
      </c>
      <c r="G132" s="16"/>
      <c r="H132" s="31" t="s">
        <v>54</v>
      </c>
      <c r="I132" s="7" t="s">
        <v>55</v>
      </c>
      <c r="J132" s="7" t="s">
        <v>56</v>
      </c>
      <c r="K132" s="32" t="s">
        <v>57</v>
      </c>
      <c r="M132" s="8">
        <v>1</v>
      </c>
      <c r="N132" s="33">
        <v>5.4</v>
      </c>
      <c r="O132" s="34">
        <v>100</v>
      </c>
      <c r="P132" s="2"/>
    </row>
    <row r="133" spans="1:16" x14ac:dyDescent="0.25">
      <c r="A133" s="2"/>
      <c r="C133" s="21" t="s">
        <v>58</v>
      </c>
      <c r="D133" s="11">
        <v>75.150000000000006</v>
      </c>
      <c r="E133" s="11"/>
      <c r="F133" s="22">
        <v>1807</v>
      </c>
      <c r="G133" s="16"/>
      <c r="H133" s="125">
        <v>1</v>
      </c>
      <c r="I133" s="127">
        <v>398</v>
      </c>
      <c r="J133" s="127">
        <v>191</v>
      </c>
      <c r="K133" s="129">
        <f>((I133-J133)/I133)</f>
        <v>0.52010050251256279</v>
      </c>
      <c r="M133" s="13">
        <v>2</v>
      </c>
      <c r="N133" s="35">
        <v>5.6</v>
      </c>
      <c r="O133" s="36">
        <v>100</v>
      </c>
      <c r="P133" s="2"/>
    </row>
    <row r="134" spans="1:16" ht="15.75" thickBot="1" x14ac:dyDescent="0.3">
      <c r="A134" s="2"/>
      <c r="C134" s="21" t="s">
        <v>59</v>
      </c>
      <c r="D134" s="11">
        <v>76.44</v>
      </c>
      <c r="E134" s="11">
        <v>8.1</v>
      </c>
      <c r="F134" s="22">
        <v>532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60</v>
      </c>
      <c r="D135" s="11"/>
      <c r="E135" s="11"/>
      <c r="F135" s="22">
        <v>520</v>
      </c>
      <c r="G135" s="16"/>
      <c r="H135" s="125">
        <v>6</v>
      </c>
      <c r="I135" s="127">
        <v>339</v>
      </c>
      <c r="J135" s="127">
        <v>200</v>
      </c>
      <c r="K135" s="129">
        <f>((I135-J135)/I135)</f>
        <v>0.41002949852507375</v>
      </c>
      <c r="M135" s="131" t="s">
        <v>61</v>
      </c>
      <c r="N135" s="132"/>
      <c r="O135" s="115"/>
      <c r="P135" s="2"/>
    </row>
    <row r="136" spans="1:16" ht="15.75" thickBot="1" x14ac:dyDescent="0.3">
      <c r="A136" s="2"/>
      <c r="C136" s="21" t="s">
        <v>62</v>
      </c>
      <c r="D136" s="11">
        <v>78.510000000000005</v>
      </c>
      <c r="E136" s="11">
        <v>7.6</v>
      </c>
      <c r="F136" s="22">
        <v>1189</v>
      </c>
      <c r="G136" s="16"/>
      <c r="H136" s="126"/>
      <c r="I136" s="128"/>
      <c r="J136" s="128"/>
      <c r="K136" s="130"/>
      <c r="M136" s="133" t="s">
        <v>63</v>
      </c>
      <c r="N136" s="134"/>
      <c r="O136" s="37">
        <f>(J121-J122)/J121</f>
        <v>0.54917831739023792</v>
      </c>
      <c r="P136" s="2"/>
    </row>
    <row r="137" spans="1:16" ht="15.75" thickBot="1" x14ac:dyDescent="0.3">
      <c r="A137" s="2"/>
      <c r="C137" s="38" t="s">
        <v>64</v>
      </c>
      <c r="D137" s="15"/>
      <c r="E137" s="15"/>
      <c r="F137" s="39">
        <v>1177</v>
      </c>
      <c r="G137" s="16"/>
      <c r="M137" s="133" t="s">
        <v>65</v>
      </c>
      <c r="N137" s="134"/>
      <c r="O137" s="37">
        <f>(J122-J123)/J122</f>
        <v>0.29053318824809576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31" t="s">
        <v>66</v>
      </c>
      <c r="I138" s="132"/>
      <c r="J138" s="132"/>
      <c r="K138" s="115"/>
      <c r="M138" s="133" t="s">
        <v>67</v>
      </c>
      <c r="N138" s="134"/>
      <c r="O138" s="37">
        <f>(J123-J124)/J123</f>
        <v>0.34125766871165641</v>
      </c>
      <c r="P138" s="2"/>
    </row>
    <row r="139" spans="1:16" ht="15.75" customHeight="1" x14ac:dyDescent="0.25">
      <c r="A139" s="2"/>
      <c r="B139" s="41"/>
      <c r="C139" s="42" t="s">
        <v>18</v>
      </c>
      <c r="D139" s="43" t="s">
        <v>19</v>
      </c>
      <c r="E139" s="43" t="s">
        <v>14</v>
      </c>
      <c r="F139" s="19" t="s">
        <v>13</v>
      </c>
      <c r="G139" s="44" t="s">
        <v>20</v>
      </c>
      <c r="H139" s="24" t="s">
        <v>18</v>
      </c>
      <c r="I139" s="25" t="s">
        <v>68</v>
      </c>
      <c r="J139" s="25" t="s">
        <v>69</v>
      </c>
      <c r="K139" s="26" t="s">
        <v>70</v>
      </c>
      <c r="M139" s="133" t="s">
        <v>71</v>
      </c>
      <c r="N139" s="134"/>
      <c r="O139" s="37">
        <f>(J124-J125)/J124</f>
        <v>-6.9848661233993014E-3</v>
      </c>
      <c r="P139" s="2"/>
    </row>
    <row r="140" spans="1:16" x14ac:dyDescent="0.25">
      <c r="A140" s="2"/>
      <c r="B140" s="41"/>
      <c r="C140" s="45" t="s">
        <v>72</v>
      </c>
      <c r="D140" s="33">
        <v>90.92</v>
      </c>
      <c r="E140" s="33"/>
      <c r="F140" s="34"/>
      <c r="G140" s="46"/>
      <c r="H140" s="47" t="s">
        <v>1</v>
      </c>
      <c r="I140" s="33">
        <v>691</v>
      </c>
      <c r="J140" s="33">
        <v>601</v>
      </c>
      <c r="K140" s="34">
        <f>I140-J140</f>
        <v>90</v>
      </c>
      <c r="M140" s="142" t="s">
        <v>73</v>
      </c>
      <c r="N140" s="143"/>
      <c r="O140" s="70">
        <f>(J122-J125)/J122</f>
        <v>0.52937976060935799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73.349999999999994</v>
      </c>
      <c r="E141" s="33">
        <v>68.22</v>
      </c>
      <c r="F141" s="34">
        <v>93.01</v>
      </c>
      <c r="G141" s="48">
        <v>6.5</v>
      </c>
      <c r="H141" s="65" t="s">
        <v>2</v>
      </c>
      <c r="I141" s="35">
        <v>248</v>
      </c>
      <c r="J141" s="35">
        <v>229</v>
      </c>
      <c r="K141" s="34">
        <f>I141-J141</f>
        <v>19</v>
      </c>
      <c r="L141" s="49"/>
      <c r="M141" s="147" t="s">
        <v>75</v>
      </c>
      <c r="N141" s="148"/>
      <c r="O141" s="71">
        <f>(J121-J125)/J121</f>
        <v>0.78783419180770176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78.05</v>
      </c>
      <c r="E142" s="33">
        <v>65.59</v>
      </c>
      <c r="F142" s="34">
        <v>84.04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75.25</v>
      </c>
      <c r="E143" s="33">
        <v>52.74</v>
      </c>
      <c r="F143" s="34">
        <v>70.09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55.99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90.88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90"/>
      <c r="C152" s="139" t="s">
        <v>505</v>
      </c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1"/>
      <c r="P152" s="2"/>
    </row>
    <row r="153" spans="1:16" ht="15" customHeight="1" x14ac:dyDescent="0.25">
      <c r="A153" s="2"/>
      <c r="C153" s="139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1"/>
      <c r="P153" s="2"/>
    </row>
    <row r="154" spans="1:16" ht="15" customHeight="1" x14ac:dyDescent="0.25">
      <c r="A154" s="2"/>
      <c r="C154" s="139" t="s">
        <v>268</v>
      </c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1"/>
      <c r="P154" s="2"/>
    </row>
    <row r="155" spans="1:16" ht="15" customHeight="1" x14ac:dyDescent="0.25">
      <c r="A155" s="2"/>
      <c r="C155" s="139" t="s">
        <v>506</v>
      </c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1"/>
      <c r="P155" s="2"/>
    </row>
    <row r="156" spans="1:16" ht="15" customHeight="1" x14ac:dyDescent="0.25">
      <c r="A156" s="2"/>
      <c r="C156" s="139" t="s">
        <v>507</v>
      </c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1"/>
      <c r="P156" s="2"/>
    </row>
    <row r="157" spans="1:16" ht="15" customHeight="1" x14ac:dyDescent="0.25">
      <c r="A157" s="2"/>
      <c r="C157" s="139" t="s">
        <v>508</v>
      </c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1"/>
      <c r="P157" s="2"/>
    </row>
    <row r="158" spans="1:16" ht="15" customHeight="1" x14ac:dyDescent="0.25">
      <c r="A158" s="2"/>
      <c r="C158" s="139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1"/>
      <c r="P158" s="2"/>
    </row>
    <row r="159" spans="1:16" x14ac:dyDescent="0.25">
      <c r="A159" s="2"/>
      <c r="C159" s="139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1"/>
      <c r="P159" s="2"/>
    </row>
    <row r="160" spans="1:16" x14ac:dyDescent="0.25">
      <c r="A160" s="2"/>
      <c r="C160" s="139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1"/>
      <c r="P160" s="2"/>
    </row>
    <row r="161" spans="1:16" x14ac:dyDescent="0.25">
      <c r="A161" s="2"/>
      <c r="C161" s="139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1"/>
      <c r="P161" s="2"/>
    </row>
    <row r="162" spans="1:16" x14ac:dyDescent="0.25">
      <c r="A162" s="2"/>
      <c r="C162" s="139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1"/>
      <c r="P162" s="2"/>
    </row>
    <row r="163" spans="1:16" x14ac:dyDescent="0.25">
      <c r="A163" s="2"/>
      <c r="C163" s="139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1"/>
      <c r="P163" s="2"/>
    </row>
    <row r="164" spans="1:16" x14ac:dyDescent="0.25">
      <c r="A164" s="2"/>
      <c r="C164" s="139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1"/>
      <c r="P164" s="2"/>
    </row>
    <row r="165" spans="1:16" x14ac:dyDescent="0.25">
      <c r="A165" s="2"/>
      <c r="C165" s="144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19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F194A-3AA9-4382-A80E-49EDABE91D7A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123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9" t="s">
        <v>18</v>
      </c>
      <c r="D5" s="111" t="s">
        <v>19</v>
      </c>
      <c r="E5" s="111" t="s">
        <v>20</v>
      </c>
      <c r="F5" s="111" t="s">
        <v>21</v>
      </c>
      <c r="G5" s="111"/>
      <c r="H5" s="111"/>
      <c r="I5" s="111"/>
      <c r="J5" s="111"/>
      <c r="K5" s="113"/>
      <c r="M5" s="6" t="s">
        <v>22</v>
      </c>
      <c r="N5" s="114" t="s">
        <v>20</v>
      </c>
      <c r="O5" s="115"/>
      <c r="P5" s="2"/>
    </row>
    <row r="6" spans="1:19" x14ac:dyDescent="0.25">
      <c r="A6" s="2"/>
      <c r="C6" s="110"/>
      <c r="D6" s="112"/>
      <c r="E6" s="112"/>
      <c r="F6" s="7" t="s">
        <v>23</v>
      </c>
      <c r="G6" s="7" t="s">
        <v>24</v>
      </c>
      <c r="H6" s="7" t="s">
        <v>25</v>
      </c>
      <c r="I6" s="7" t="s">
        <v>26</v>
      </c>
      <c r="J6" s="112" t="s">
        <v>6</v>
      </c>
      <c r="K6" s="116"/>
      <c r="M6" s="8">
        <v>1</v>
      </c>
      <c r="N6" s="117"/>
      <c r="O6" s="118"/>
      <c r="P6" s="2"/>
      <c r="R6" s="56" t="s">
        <v>0</v>
      </c>
      <c r="S6" s="56">
        <f>AVERAGE(J9,J66,J121)</f>
        <v>938.33333333333337</v>
      </c>
    </row>
    <row r="7" spans="1:19" x14ac:dyDescent="0.25">
      <c r="A7" s="2"/>
      <c r="C7" s="9" t="s">
        <v>27</v>
      </c>
      <c r="D7" s="10"/>
      <c r="E7" s="10"/>
      <c r="F7" s="11">
        <v>1542</v>
      </c>
      <c r="G7" s="12"/>
      <c r="H7" s="12"/>
      <c r="I7" s="12"/>
      <c r="J7" s="119">
        <f>AVERAGE(F7:I7)</f>
        <v>1542</v>
      </c>
      <c r="K7" s="120"/>
      <c r="M7" s="8">
        <v>2</v>
      </c>
      <c r="N7" s="117">
        <v>9.1</v>
      </c>
      <c r="O7" s="118"/>
      <c r="P7" s="2"/>
      <c r="R7" s="56" t="s">
        <v>1</v>
      </c>
      <c r="S7" s="72">
        <f>AVERAGE(J10,J67,J122)</f>
        <v>494.5</v>
      </c>
    </row>
    <row r="8" spans="1:19" x14ac:dyDescent="0.25">
      <c r="A8" s="2"/>
      <c r="C8" s="9" t="s">
        <v>28</v>
      </c>
      <c r="D8" s="10"/>
      <c r="E8" s="10"/>
      <c r="F8" s="11">
        <v>624</v>
      </c>
      <c r="G8" s="12"/>
      <c r="H8" s="12"/>
      <c r="I8" s="12"/>
      <c r="J8" s="119">
        <f t="shared" ref="J8:J13" si="0">AVERAGE(F8:I8)</f>
        <v>624</v>
      </c>
      <c r="K8" s="120"/>
      <c r="M8" s="8">
        <v>3</v>
      </c>
      <c r="N8" s="117">
        <v>9</v>
      </c>
      <c r="O8" s="118"/>
      <c r="P8" s="2"/>
      <c r="R8" s="56" t="s">
        <v>2</v>
      </c>
      <c r="S8" s="73">
        <f>AVERAGE(J13,J70,J125)</f>
        <v>229.33333333333334</v>
      </c>
    </row>
    <row r="9" spans="1:19" x14ac:dyDescent="0.25">
      <c r="A9" s="2"/>
      <c r="C9" s="9" t="s">
        <v>29</v>
      </c>
      <c r="D9" s="11">
        <v>63.78</v>
      </c>
      <c r="E9" s="11">
        <v>7.6</v>
      </c>
      <c r="F9" s="11">
        <v>1023</v>
      </c>
      <c r="G9" s="11">
        <v>950</v>
      </c>
      <c r="H9" s="11">
        <v>996</v>
      </c>
      <c r="I9" s="11">
        <v>948</v>
      </c>
      <c r="J9" s="119">
        <f t="shared" si="0"/>
        <v>979.25</v>
      </c>
      <c r="K9" s="120"/>
      <c r="M9" s="8">
        <v>4</v>
      </c>
      <c r="N9" s="117">
        <v>7.3</v>
      </c>
      <c r="O9" s="118"/>
      <c r="P9" s="2"/>
      <c r="R9" s="74" t="s">
        <v>552</v>
      </c>
      <c r="S9" s="76">
        <f>S6-S7</f>
        <v>443.83333333333337</v>
      </c>
    </row>
    <row r="10" spans="1:19" x14ac:dyDescent="0.25">
      <c r="A10" s="2"/>
      <c r="C10" s="9" t="s">
        <v>31</v>
      </c>
      <c r="D10" s="11">
        <v>59.07</v>
      </c>
      <c r="E10" s="11">
        <v>9.6999999999999993</v>
      </c>
      <c r="F10" s="11">
        <v>561</v>
      </c>
      <c r="G10" s="11">
        <v>486</v>
      </c>
      <c r="H10" s="11">
        <v>521</v>
      </c>
      <c r="I10" s="11">
        <v>502</v>
      </c>
      <c r="J10" s="119">
        <f t="shared" si="0"/>
        <v>517.5</v>
      </c>
      <c r="K10" s="120"/>
      <c r="M10" s="8">
        <v>5</v>
      </c>
      <c r="N10" s="117">
        <v>9.5</v>
      </c>
      <c r="O10" s="118"/>
      <c r="P10" s="2"/>
      <c r="R10" s="74" t="s">
        <v>32</v>
      </c>
      <c r="S10" s="76">
        <f>S7-S8</f>
        <v>265.16666666666663</v>
      </c>
    </row>
    <row r="11" spans="1:19" x14ac:dyDescent="0.25">
      <c r="A11" s="2"/>
      <c r="C11" s="9" t="s">
        <v>33</v>
      </c>
      <c r="D11" s="11"/>
      <c r="E11" s="11"/>
      <c r="F11" s="11">
        <v>379</v>
      </c>
      <c r="G11" s="63">
        <v>386</v>
      </c>
      <c r="H11" s="63">
        <v>388</v>
      </c>
      <c r="I11" s="63">
        <v>386</v>
      </c>
      <c r="J11" s="119">
        <f t="shared" si="0"/>
        <v>384.75</v>
      </c>
      <c r="K11" s="120"/>
      <c r="M11" s="13">
        <v>6</v>
      </c>
      <c r="N11" s="121">
        <v>8.6</v>
      </c>
      <c r="O11" s="122"/>
      <c r="P11" s="2"/>
      <c r="R11" s="74" t="s">
        <v>30</v>
      </c>
      <c r="S11" s="75">
        <f>S6-S8</f>
        <v>709</v>
      </c>
    </row>
    <row r="12" spans="1:19" ht="15.75" thickBot="1" x14ac:dyDescent="0.3">
      <c r="A12" s="2"/>
      <c r="C12" s="9" t="s">
        <v>35</v>
      </c>
      <c r="D12" s="11"/>
      <c r="E12" s="11"/>
      <c r="F12" s="11">
        <v>221</v>
      </c>
      <c r="G12" s="63">
        <v>282</v>
      </c>
      <c r="H12" s="63">
        <v>294</v>
      </c>
      <c r="I12" s="63">
        <v>283</v>
      </c>
      <c r="J12" s="119">
        <f t="shared" si="0"/>
        <v>270</v>
      </c>
      <c r="K12" s="120"/>
      <c r="N12" s="68" t="s">
        <v>36</v>
      </c>
      <c r="O12" s="69" t="s">
        <v>37</v>
      </c>
      <c r="P12" s="2"/>
      <c r="R12" s="77" t="s">
        <v>553</v>
      </c>
      <c r="S12" s="94">
        <f>S9/S6</f>
        <v>0.4730017761989343</v>
      </c>
    </row>
    <row r="13" spans="1:19" ht="15.75" thickBot="1" x14ac:dyDescent="0.3">
      <c r="A13" s="2"/>
      <c r="C13" s="14" t="s">
        <v>39</v>
      </c>
      <c r="D13" s="15">
        <v>55.38</v>
      </c>
      <c r="E13" s="15">
        <v>8.5</v>
      </c>
      <c r="F13" s="15">
        <v>200</v>
      </c>
      <c r="G13" s="15">
        <v>225</v>
      </c>
      <c r="H13" s="15">
        <v>228</v>
      </c>
      <c r="I13" s="15">
        <v>306</v>
      </c>
      <c r="J13" s="123">
        <f t="shared" si="0"/>
        <v>239.75</v>
      </c>
      <c r="K13" s="124"/>
      <c r="M13" s="67" t="s">
        <v>40</v>
      </c>
      <c r="N13" s="65">
        <v>3.25</v>
      </c>
      <c r="O13" s="66">
        <v>3.95</v>
      </c>
      <c r="P13" s="2"/>
      <c r="R13" s="77" t="s">
        <v>38</v>
      </c>
      <c r="S13" s="78">
        <f>S10/S7</f>
        <v>0.53623188405797095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34</v>
      </c>
      <c r="S14" s="94">
        <f>S11/S6</f>
        <v>0.75559502664298395</v>
      </c>
    </row>
    <row r="15" spans="1:19" ht="15" customHeight="1" x14ac:dyDescent="0.25">
      <c r="A15" s="2"/>
      <c r="C15" s="17" t="s">
        <v>18</v>
      </c>
      <c r="D15" s="18" t="s">
        <v>19</v>
      </c>
      <c r="E15" s="18" t="s">
        <v>20</v>
      </c>
      <c r="F15" s="19" t="s">
        <v>41</v>
      </c>
      <c r="G15" s="20"/>
      <c r="H15" s="17" t="s">
        <v>18</v>
      </c>
      <c r="I15" s="111" t="s">
        <v>42</v>
      </c>
      <c r="J15" s="111"/>
      <c r="K15" s="113"/>
      <c r="M15" s="131" t="s">
        <v>43</v>
      </c>
      <c r="N15" s="132"/>
      <c r="O15" s="115"/>
      <c r="P15" s="2"/>
    </row>
    <row r="16" spans="1:19" x14ac:dyDescent="0.25">
      <c r="A16" s="2"/>
      <c r="C16" s="21" t="s">
        <v>44</v>
      </c>
      <c r="D16" s="11">
        <v>11.87</v>
      </c>
      <c r="E16" s="11">
        <v>10.7</v>
      </c>
      <c r="F16" s="22">
        <v>1014</v>
      </c>
      <c r="G16" s="16"/>
      <c r="H16" s="23" t="s">
        <v>1</v>
      </c>
      <c r="I16" s="135">
        <v>5.27</v>
      </c>
      <c r="J16" s="135"/>
      <c r="K16" s="136"/>
      <c r="M16" s="24" t="s">
        <v>20</v>
      </c>
      <c r="N16" s="25" t="s">
        <v>45</v>
      </c>
      <c r="O16" s="26" t="s">
        <v>46</v>
      </c>
      <c r="P16" s="2"/>
    </row>
    <row r="17" spans="1:16" ht="15.75" thickBot="1" x14ac:dyDescent="0.3">
      <c r="A17" s="2"/>
      <c r="C17" s="21" t="s">
        <v>47</v>
      </c>
      <c r="D17" s="11">
        <v>64.52</v>
      </c>
      <c r="E17" s="11"/>
      <c r="F17" s="22">
        <v>212</v>
      </c>
      <c r="G17" s="16"/>
      <c r="H17" s="27" t="s">
        <v>2</v>
      </c>
      <c r="I17" s="137">
        <v>4.8600000000000003</v>
      </c>
      <c r="J17" s="137"/>
      <c r="K17" s="138"/>
      <c r="M17" s="65">
        <v>6.9</v>
      </c>
      <c r="N17" s="28">
        <v>48</v>
      </c>
      <c r="O17" s="66">
        <v>0.04</v>
      </c>
      <c r="P17" s="2"/>
    </row>
    <row r="18" spans="1:16" ht="15.75" thickBot="1" x14ac:dyDescent="0.3">
      <c r="A18" s="2"/>
      <c r="C18" s="21" t="s">
        <v>48</v>
      </c>
      <c r="D18" s="11">
        <v>62.88</v>
      </c>
      <c r="E18" s="11"/>
      <c r="F18" s="22">
        <v>210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49</v>
      </c>
      <c r="D19" s="11"/>
      <c r="E19" s="11"/>
      <c r="F19" s="22"/>
      <c r="G19" s="16"/>
      <c r="H19" s="109" t="s">
        <v>50</v>
      </c>
      <c r="I19" s="111"/>
      <c r="J19" s="111"/>
      <c r="K19" s="113"/>
      <c r="M19" s="6" t="s">
        <v>51</v>
      </c>
      <c r="N19" s="29" t="s">
        <v>20</v>
      </c>
      <c r="O19" s="30" t="s">
        <v>52</v>
      </c>
      <c r="P19" s="2"/>
    </row>
    <row r="20" spans="1:16" x14ac:dyDescent="0.25">
      <c r="A20" s="2"/>
      <c r="C20" s="21" t="s">
        <v>53</v>
      </c>
      <c r="D20" s="11">
        <v>70.81</v>
      </c>
      <c r="E20" s="11"/>
      <c r="F20" s="22">
        <v>207</v>
      </c>
      <c r="G20" s="16"/>
      <c r="H20" s="31" t="s">
        <v>54</v>
      </c>
      <c r="I20" s="7" t="s">
        <v>55</v>
      </c>
      <c r="J20" s="7" t="s">
        <v>56</v>
      </c>
      <c r="K20" s="32" t="s">
        <v>57</v>
      </c>
      <c r="M20" s="8">
        <v>1</v>
      </c>
      <c r="N20" s="33">
        <v>5.8</v>
      </c>
      <c r="O20" s="34">
        <v>100</v>
      </c>
      <c r="P20" s="2"/>
    </row>
    <row r="21" spans="1:16" ht="15.75" thickBot="1" x14ac:dyDescent="0.3">
      <c r="A21" s="2"/>
      <c r="C21" s="21" t="s">
        <v>58</v>
      </c>
      <c r="D21" s="11">
        <v>73.69</v>
      </c>
      <c r="E21" s="11"/>
      <c r="F21" s="22">
        <v>1667</v>
      </c>
      <c r="G21" s="16"/>
      <c r="H21" s="125"/>
      <c r="I21" s="127"/>
      <c r="J21" s="127"/>
      <c r="K21" s="129" t="e">
        <f>((I21-J21)/I21)</f>
        <v>#DIV/0!</v>
      </c>
      <c r="M21" s="13">
        <v>2</v>
      </c>
      <c r="N21" s="35">
        <v>5.7</v>
      </c>
      <c r="O21" s="36">
        <v>100</v>
      </c>
      <c r="P21" s="2"/>
    </row>
    <row r="22" spans="1:16" ht="15.75" customHeight="1" thickBot="1" x14ac:dyDescent="0.3">
      <c r="A22" s="2"/>
      <c r="C22" s="21" t="s">
        <v>59</v>
      </c>
      <c r="D22" s="11">
        <v>74.44</v>
      </c>
      <c r="E22" s="11">
        <v>8.1999999999999993</v>
      </c>
      <c r="F22" s="22">
        <v>524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60</v>
      </c>
      <c r="D23" s="11"/>
      <c r="E23" s="11"/>
      <c r="F23" s="22">
        <v>503</v>
      </c>
      <c r="G23" s="16"/>
      <c r="H23" s="125">
        <v>7</v>
      </c>
      <c r="I23" s="127">
        <v>438</v>
      </c>
      <c r="J23" s="127">
        <v>241</v>
      </c>
      <c r="K23" s="129">
        <f>((I23-J23)/I23)</f>
        <v>0.4497716894977169</v>
      </c>
      <c r="M23" s="131" t="s">
        <v>61</v>
      </c>
      <c r="N23" s="132"/>
      <c r="O23" s="115"/>
      <c r="P23" s="2"/>
    </row>
    <row r="24" spans="1:16" ht="15.75" thickBot="1" x14ac:dyDescent="0.3">
      <c r="A24" s="2"/>
      <c r="C24" s="21" t="s">
        <v>62</v>
      </c>
      <c r="D24" s="11">
        <v>76.11</v>
      </c>
      <c r="E24" s="11">
        <v>7.8</v>
      </c>
      <c r="F24" s="22">
        <v>1136</v>
      </c>
      <c r="G24" s="16"/>
      <c r="H24" s="126"/>
      <c r="I24" s="128"/>
      <c r="J24" s="128"/>
      <c r="K24" s="130"/>
      <c r="M24" s="133" t="s">
        <v>63</v>
      </c>
      <c r="N24" s="134"/>
      <c r="O24" s="37">
        <f>(J9-J10)/J9</f>
        <v>0.47153433750319124</v>
      </c>
      <c r="P24" s="2"/>
    </row>
    <row r="25" spans="1:16" ht="15.75" thickBot="1" x14ac:dyDescent="0.3">
      <c r="A25" s="2"/>
      <c r="C25" s="38" t="s">
        <v>64</v>
      </c>
      <c r="D25" s="15"/>
      <c r="E25" s="15"/>
      <c r="F25" s="39">
        <v>1011</v>
      </c>
      <c r="G25" s="16"/>
      <c r="M25" s="133" t="s">
        <v>65</v>
      </c>
      <c r="N25" s="134"/>
      <c r="O25" s="37">
        <f>(J10-J11)/J10</f>
        <v>0.2565217391304348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31" t="s">
        <v>66</v>
      </c>
      <c r="I26" s="132"/>
      <c r="J26" s="132"/>
      <c r="K26" s="115"/>
      <c r="M26" s="133" t="s">
        <v>67</v>
      </c>
      <c r="N26" s="134"/>
      <c r="O26" s="37">
        <f>(J11-J12)/J11</f>
        <v>0.2982456140350877</v>
      </c>
      <c r="P26" s="2"/>
    </row>
    <row r="27" spans="1:16" ht="15.75" customHeight="1" x14ac:dyDescent="0.25">
      <c r="A27" s="2"/>
      <c r="B27" s="41"/>
      <c r="C27" s="42" t="s">
        <v>18</v>
      </c>
      <c r="D27" s="43" t="s">
        <v>19</v>
      </c>
      <c r="E27" s="43" t="s">
        <v>14</v>
      </c>
      <c r="F27" s="19" t="s">
        <v>13</v>
      </c>
      <c r="G27" s="44" t="s">
        <v>20</v>
      </c>
      <c r="H27" s="24" t="s">
        <v>18</v>
      </c>
      <c r="I27" s="25" t="s">
        <v>68</v>
      </c>
      <c r="J27" s="25" t="s">
        <v>69</v>
      </c>
      <c r="K27" s="26" t="s">
        <v>70</v>
      </c>
      <c r="M27" s="133" t="s">
        <v>71</v>
      </c>
      <c r="N27" s="134"/>
      <c r="O27" s="37">
        <f>(J12-J13)/J12</f>
        <v>0.11203703703703703</v>
      </c>
      <c r="P27" s="2"/>
    </row>
    <row r="28" spans="1:16" ht="15" customHeight="1" x14ac:dyDescent="0.25">
      <c r="A28" s="2"/>
      <c r="B28" s="41"/>
      <c r="C28" s="45" t="s">
        <v>72</v>
      </c>
      <c r="D28" s="33">
        <v>91.55</v>
      </c>
      <c r="E28" s="33"/>
      <c r="F28" s="34"/>
      <c r="G28" s="46"/>
      <c r="H28" s="47" t="s">
        <v>104</v>
      </c>
      <c r="I28" s="33">
        <v>584</v>
      </c>
      <c r="J28" s="33">
        <v>520</v>
      </c>
      <c r="K28" s="34">
        <f>I28-J28</f>
        <v>64</v>
      </c>
      <c r="M28" s="142" t="s">
        <v>73</v>
      </c>
      <c r="N28" s="143"/>
      <c r="O28" s="70">
        <f>(J10-J13)/J10</f>
        <v>0.53671497584541061</v>
      </c>
      <c r="P28" s="2"/>
    </row>
    <row r="29" spans="1:16" ht="15.75" thickBot="1" x14ac:dyDescent="0.3">
      <c r="A29" s="2"/>
      <c r="B29" s="41"/>
      <c r="C29" s="45" t="s">
        <v>74</v>
      </c>
      <c r="D29" s="33">
        <v>72.75</v>
      </c>
      <c r="E29" s="33">
        <v>68.489999999999995</v>
      </c>
      <c r="F29" s="34">
        <v>94.15</v>
      </c>
      <c r="G29" s="48">
        <v>5.4</v>
      </c>
      <c r="H29" s="65" t="s">
        <v>2</v>
      </c>
      <c r="I29" s="35">
        <v>225</v>
      </c>
      <c r="J29" s="35">
        <v>188</v>
      </c>
      <c r="K29" s="36">
        <f>I29-J29</f>
        <v>37</v>
      </c>
      <c r="L29" s="49"/>
      <c r="M29" s="147" t="s">
        <v>75</v>
      </c>
      <c r="N29" s="148"/>
      <c r="O29" s="71">
        <f>(J9-J13)/J9</f>
        <v>0.75516977278529485</v>
      </c>
      <c r="P29" s="2"/>
    </row>
    <row r="30" spans="1:16" ht="15" customHeight="1" x14ac:dyDescent="0.25">
      <c r="A30" s="2"/>
      <c r="B30" s="41"/>
      <c r="C30" s="45" t="s">
        <v>76</v>
      </c>
      <c r="D30" s="33">
        <v>82.1</v>
      </c>
      <c r="E30" s="33">
        <v>64.930000000000007</v>
      </c>
      <c r="F30" s="34">
        <v>79.09</v>
      </c>
      <c r="P30" s="2"/>
    </row>
    <row r="31" spans="1:16" ht="15" customHeight="1" x14ac:dyDescent="0.25">
      <c r="A31" s="2"/>
      <c r="B31" s="41"/>
      <c r="C31" s="45" t="s">
        <v>77</v>
      </c>
      <c r="D31" s="33">
        <v>75.8</v>
      </c>
      <c r="E31" s="33">
        <v>54.63</v>
      </c>
      <c r="F31" s="34">
        <v>72.069999999999993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54.17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91.41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90"/>
      <c r="C40" s="139" t="s">
        <v>482</v>
      </c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1"/>
      <c r="P40" s="2"/>
    </row>
    <row r="41" spans="1:16" x14ac:dyDescent="0.25">
      <c r="A41" s="2"/>
      <c r="C41" s="139" t="s">
        <v>483</v>
      </c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1"/>
      <c r="P41" s="2"/>
    </row>
    <row r="42" spans="1:16" x14ac:dyDescent="0.25">
      <c r="A42" s="2"/>
      <c r="C42" s="139" t="s">
        <v>484</v>
      </c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1"/>
      <c r="P42" s="2"/>
    </row>
    <row r="43" spans="1:16" x14ac:dyDescent="0.25">
      <c r="A43" s="2"/>
      <c r="C43" s="139" t="s">
        <v>485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1"/>
      <c r="P43" s="2"/>
    </row>
    <row r="44" spans="1:16" x14ac:dyDescent="0.25">
      <c r="A44" s="2"/>
      <c r="C44" s="139" t="s">
        <v>486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1"/>
      <c r="P44" s="2"/>
    </row>
    <row r="45" spans="1:16" x14ac:dyDescent="0.25">
      <c r="A45" s="2"/>
      <c r="C45" s="139"/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1"/>
      <c r="P45" s="2"/>
    </row>
    <row r="46" spans="1:16" x14ac:dyDescent="0.25">
      <c r="A46" s="2"/>
      <c r="C46" s="139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1"/>
      <c r="P46" s="2"/>
    </row>
    <row r="47" spans="1:16" x14ac:dyDescent="0.25">
      <c r="A47" s="2"/>
      <c r="C47" s="139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1"/>
      <c r="P47" s="2"/>
    </row>
    <row r="48" spans="1:16" x14ac:dyDescent="0.25">
      <c r="A48" s="2"/>
      <c r="C48" s="139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1"/>
      <c r="P48" s="2"/>
    </row>
    <row r="49" spans="1:16" x14ac:dyDescent="0.25">
      <c r="A49" s="2"/>
      <c r="C49" s="139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1"/>
      <c r="P49" s="2"/>
    </row>
    <row r="50" spans="1:16" ht="15" customHeight="1" x14ac:dyDescent="0.25">
      <c r="A50" s="2"/>
      <c r="C50" s="139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1"/>
      <c r="P50" s="2"/>
    </row>
    <row r="51" spans="1:16" x14ac:dyDescent="0.25">
      <c r="A51" s="2"/>
      <c r="C51" s="139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1"/>
      <c r="P51" s="2"/>
    </row>
    <row r="52" spans="1:16" x14ac:dyDescent="0.25">
      <c r="A52" s="2"/>
      <c r="C52" s="139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1"/>
      <c r="P52" s="2"/>
    </row>
    <row r="53" spans="1:16" x14ac:dyDescent="0.25">
      <c r="A53" s="2"/>
      <c r="C53" s="144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110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9" t="s">
        <v>18</v>
      </c>
      <c r="D62" s="111" t="s">
        <v>19</v>
      </c>
      <c r="E62" s="111" t="s">
        <v>20</v>
      </c>
      <c r="F62" s="111" t="s">
        <v>21</v>
      </c>
      <c r="G62" s="111"/>
      <c r="H62" s="111"/>
      <c r="I62" s="111"/>
      <c r="J62" s="111"/>
      <c r="K62" s="113"/>
      <c r="M62" s="6" t="s">
        <v>22</v>
      </c>
      <c r="N62" s="114" t="s">
        <v>20</v>
      </c>
      <c r="O62" s="115"/>
      <c r="P62" s="2"/>
    </row>
    <row r="63" spans="1:16" x14ac:dyDescent="0.25">
      <c r="A63" s="2"/>
      <c r="C63" s="110"/>
      <c r="D63" s="112"/>
      <c r="E63" s="112"/>
      <c r="F63" s="7" t="s">
        <v>23</v>
      </c>
      <c r="G63" s="7" t="s">
        <v>24</v>
      </c>
      <c r="H63" s="7" t="s">
        <v>25</v>
      </c>
      <c r="I63" s="7" t="s">
        <v>26</v>
      </c>
      <c r="J63" s="112" t="s">
        <v>6</v>
      </c>
      <c r="K63" s="116"/>
      <c r="M63" s="8">
        <v>1</v>
      </c>
      <c r="N63" s="117"/>
      <c r="O63" s="118"/>
      <c r="P63" s="2"/>
    </row>
    <row r="64" spans="1:16" ht="15" customHeight="1" x14ac:dyDescent="0.25">
      <c r="A64" s="2"/>
      <c r="C64" s="9" t="s">
        <v>27</v>
      </c>
      <c r="D64" s="10"/>
      <c r="E64" s="10"/>
      <c r="F64" s="11">
        <v>1637</v>
      </c>
      <c r="G64" s="12"/>
      <c r="H64" s="12"/>
      <c r="I64" s="12"/>
      <c r="J64" s="119">
        <f>AVERAGE(F64:I64)</f>
        <v>1637</v>
      </c>
      <c r="K64" s="120"/>
      <c r="M64" s="8">
        <v>2</v>
      </c>
      <c r="N64" s="117">
        <v>9.3000000000000007</v>
      </c>
      <c r="O64" s="118"/>
      <c r="P64" s="2"/>
    </row>
    <row r="65" spans="1:16" x14ac:dyDescent="0.25">
      <c r="A65" s="2"/>
      <c r="C65" s="9" t="s">
        <v>28</v>
      </c>
      <c r="D65" s="10"/>
      <c r="E65" s="10"/>
      <c r="F65" s="11">
        <v>588</v>
      </c>
      <c r="G65" s="12"/>
      <c r="H65" s="12"/>
      <c r="I65" s="12"/>
      <c r="J65" s="119">
        <f t="shared" ref="J65:J70" si="1">AVERAGE(F65:I65)</f>
        <v>588</v>
      </c>
      <c r="K65" s="120"/>
      <c r="M65" s="8">
        <v>3</v>
      </c>
      <c r="N65" s="117">
        <v>9.4</v>
      </c>
      <c r="O65" s="118"/>
      <c r="P65" s="2"/>
    </row>
    <row r="66" spans="1:16" ht="15" customHeight="1" x14ac:dyDescent="0.25">
      <c r="A66" s="2"/>
      <c r="C66" s="9" t="s">
        <v>29</v>
      </c>
      <c r="D66" s="11">
        <v>64.63</v>
      </c>
      <c r="E66" s="11">
        <v>7.7</v>
      </c>
      <c r="F66" s="11">
        <v>936</v>
      </c>
      <c r="G66" s="11">
        <v>910</v>
      </c>
      <c r="H66" s="11">
        <v>844</v>
      </c>
      <c r="I66" s="11">
        <v>927</v>
      </c>
      <c r="J66" s="119">
        <f t="shared" si="1"/>
        <v>904.25</v>
      </c>
      <c r="K66" s="120"/>
      <c r="M66" s="8">
        <v>4</v>
      </c>
      <c r="N66" s="117">
        <v>8</v>
      </c>
      <c r="O66" s="118"/>
      <c r="P66" s="2"/>
    </row>
    <row r="67" spans="1:16" ht="15" customHeight="1" x14ac:dyDescent="0.25">
      <c r="A67" s="2"/>
      <c r="C67" s="9" t="s">
        <v>31</v>
      </c>
      <c r="D67" s="11">
        <v>62.1</v>
      </c>
      <c r="E67" s="11">
        <v>9.1999999999999993</v>
      </c>
      <c r="F67" s="11">
        <v>512</v>
      </c>
      <c r="G67" s="11">
        <v>530</v>
      </c>
      <c r="H67" s="11">
        <v>502</v>
      </c>
      <c r="I67" s="11">
        <v>485</v>
      </c>
      <c r="J67" s="119">
        <f t="shared" si="1"/>
        <v>507.25</v>
      </c>
      <c r="K67" s="120"/>
      <c r="M67" s="8">
        <v>5</v>
      </c>
      <c r="N67" s="117">
        <v>9.6</v>
      </c>
      <c r="O67" s="118"/>
      <c r="P67" s="2"/>
    </row>
    <row r="68" spans="1:16" ht="15.75" customHeight="1" thickBot="1" x14ac:dyDescent="0.3">
      <c r="A68" s="2"/>
      <c r="C68" s="9" t="s">
        <v>33</v>
      </c>
      <c r="D68" s="11"/>
      <c r="E68" s="11"/>
      <c r="F68" s="11">
        <v>342</v>
      </c>
      <c r="G68" s="63">
        <v>294</v>
      </c>
      <c r="H68" s="63">
        <v>313</v>
      </c>
      <c r="I68" s="63">
        <v>339</v>
      </c>
      <c r="J68" s="119">
        <f t="shared" si="1"/>
        <v>322</v>
      </c>
      <c r="K68" s="120"/>
      <c r="M68" s="13">
        <v>6</v>
      </c>
      <c r="N68" s="121">
        <v>9.6999999999999993</v>
      </c>
      <c r="O68" s="122"/>
      <c r="P68" s="2"/>
    </row>
    <row r="69" spans="1:16" ht="15.75" thickBot="1" x14ac:dyDescent="0.3">
      <c r="A69" s="2"/>
      <c r="C69" s="9" t="s">
        <v>35</v>
      </c>
      <c r="D69" s="11"/>
      <c r="E69" s="11"/>
      <c r="F69" s="11">
        <v>239</v>
      </c>
      <c r="G69" s="63">
        <v>206</v>
      </c>
      <c r="H69" s="63">
        <v>230</v>
      </c>
      <c r="I69" s="63">
        <v>238</v>
      </c>
      <c r="J69" s="119">
        <f t="shared" si="1"/>
        <v>228.25</v>
      </c>
      <c r="K69" s="120"/>
      <c r="N69" s="68" t="s">
        <v>36</v>
      </c>
      <c r="O69" s="69" t="s">
        <v>37</v>
      </c>
      <c r="P69" s="2"/>
    </row>
    <row r="70" spans="1:16" ht="15.75" thickBot="1" x14ac:dyDescent="0.3">
      <c r="A70" s="2"/>
      <c r="C70" s="14" t="s">
        <v>39</v>
      </c>
      <c r="D70" s="15">
        <v>61.37</v>
      </c>
      <c r="E70" s="15">
        <v>9.5</v>
      </c>
      <c r="F70" s="15">
        <v>246</v>
      </c>
      <c r="G70" s="15">
        <v>211</v>
      </c>
      <c r="H70" s="15">
        <v>235</v>
      </c>
      <c r="I70" s="15">
        <v>239</v>
      </c>
      <c r="J70" s="123">
        <f t="shared" si="1"/>
        <v>232.75</v>
      </c>
      <c r="K70" s="124"/>
      <c r="M70" s="67" t="s">
        <v>40</v>
      </c>
      <c r="N70" s="65">
        <v>3.17</v>
      </c>
      <c r="O70" s="66">
        <v>4.8499999999999996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18</v>
      </c>
      <c r="D72" s="18" t="s">
        <v>19</v>
      </c>
      <c r="E72" s="18" t="s">
        <v>20</v>
      </c>
      <c r="F72" s="19" t="s">
        <v>41</v>
      </c>
      <c r="G72" s="20"/>
      <c r="H72" s="17" t="s">
        <v>18</v>
      </c>
      <c r="I72" s="111" t="s">
        <v>42</v>
      </c>
      <c r="J72" s="111"/>
      <c r="K72" s="113"/>
      <c r="M72" s="131" t="s">
        <v>43</v>
      </c>
      <c r="N72" s="132"/>
      <c r="O72" s="115"/>
      <c r="P72" s="2"/>
    </row>
    <row r="73" spans="1:16" ht="15" customHeight="1" x14ac:dyDescent="0.25">
      <c r="A73" s="2"/>
      <c r="C73" s="21" t="s">
        <v>44</v>
      </c>
      <c r="D73" s="11">
        <v>20.309999999999999</v>
      </c>
      <c r="E73" s="11">
        <v>10.199999999999999</v>
      </c>
      <c r="F73" s="22">
        <v>1025</v>
      </c>
      <c r="G73" s="16"/>
      <c r="H73" s="23" t="s">
        <v>1</v>
      </c>
      <c r="I73" s="135">
        <v>5.52</v>
      </c>
      <c r="J73" s="135"/>
      <c r="K73" s="136"/>
      <c r="M73" s="24" t="s">
        <v>20</v>
      </c>
      <c r="N73" s="25" t="s">
        <v>45</v>
      </c>
      <c r="O73" s="26" t="s">
        <v>46</v>
      </c>
      <c r="P73" s="2"/>
    </row>
    <row r="74" spans="1:16" ht="15.75" thickBot="1" x14ac:dyDescent="0.3">
      <c r="A74" s="2"/>
      <c r="C74" s="21" t="s">
        <v>47</v>
      </c>
      <c r="D74" s="11"/>
      <c r="E74" s="11"/>
      <c r="F74" s="22"/>
      <c r="G74" s="16"/>
      <c r="H74" s="27" t="s">
        <v>2</v>
      </c>
      <c r="I74" s="137">
        <v>5.28</v>
      </c>
      <c r="J74" s="137"/>
      <c r="K74" s="138"/>
      <c r="M74" s="65">
        <v>7.1</v>
      </c>
      <c r="N74" s="28">
        <v>95</v>
      </c>
      <c r="O74" s="66">
        <v>0.03</v>
      </c>
      <c r="P74" s="2"/>
    </row>
    <row r="75" spans="1:16" ht="15" customHeight="1" thickBot="1" x14ac:dyDescent="0.3">
      <c r="A75" s="2"/>
      <c r="C75" s="21" t="s">
        <v>48</v>
      </c>
      <c r="D75" s="11">
        <v>64.260000000000005</v>
      </c>
      <c r="E75" s="11"/>
      <c r="F75" s="22">
        <v>299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49</v>
      </c>
      <c r="D76" s="11">
        <v>68.25</v>
      </c>
      <c r="E76" s="11"/>
      <c r="F76" s="22">
        <v>265</v>
      </c>
      <c r="G76" s="16"/>
      <c r="H76" s="109" t="s">
        <v>50</v>
      </c>
      <c r="I76" s="111"/>
      <c r="J76" s="111"/>
      <c r="K76" s="113"/>
      <c r="M76" s="6" t="s">
        <v>51</v>
      </c>
      <c r="N76" s="29" t="s">
        <v>20</v>
      </c>
      <c r="O76" s="30" t="s">
        <v>52</v>
      </c>
      <c r="P76" s="2"/>
    </row>
    <row r="77" spans="1:16" x14ac:dyDescent="0.25">
      <c r="A77" s="2"/>
      <c r="C77" s="21" t="s">
        <v>53</v>
      </c>
      <c r="D77" s="11">
        <v>70.28</v>
      </c>
      <c r="E77" s="11"/>
      <c r="F77" s="22">
        <v>261</v>
      </c>
      <c r="G77" s="16"/>
      <c r="H77" s="31" t="s">
        <v>54</v>
      </c>
      <c r="I77" s="7" t="s">
        <v>55</v>
      </c>
      <c r="J77" s="7" t="s">
        <v>56</v>
      </c>
      <c r="K77" s="32" t="s">
        <v>57</v>
      </c>
      <c r="M77" s="8">
        <v>1</v>
      </c>
      <c r="N77" s="33">
        <v>5.5</v>
      </c>
      <c r="O77" s="34">
        <v>100</v>
      </c>
      <c r="P77" s="2"/>
    </row>
    <row r="78" spans="1:16" x14ac:dyDescent="0.25">
      <c r="A78" s="2"/>
      <c r="C78" s="21" t="s">
        <v>58</v>
      </c>
      <c r="D78" s="11">
        <v>76.33</v>
      </c>
      <c r="E78" s="11"/>
      <c r="F78" s="22">
        <v>1524</v>
      </c>
      <c r="G78" s="16"/>
      <c r="H78" s="125">
        <v>2</v>
      </c>
      <c r="I78" s="127">
        <v>518</v>
      </c>
      <c r="J78" s="127">
        <v>269</v>
      </c>
      <c r="K78" s="129">
        <f>((I78-J78)/I78)</f>
        <v>0.48069498069498068</v>
      </c>
      <c r="M78" s="13">
        <v>2</v>
      </c>
      <c r="N78" s="35">
        <v>5.6</v>
      </c>
      <c r="O78" s="36">
        <v>100</v>
      </c>
      <c r="P78" s="2"/>
    </row>
    <row r="79" spans="1:16" ht="15.75" thickBot="1" x14ac:dyDescent="0.3">
      <c r="A79" s="2"/>
      <c r="C79" s="21" t="s">
        <v>59</v>
      </c>
      <c r="D79" s="11">
        <v>75.739999999999995</v>
      </c>
      <c r="E79" s="11">
        <v>8.6999999999999993</v>
      </c>
      <c r="F79" s="22">
        <v>586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60</v>
      </c>
      <c r="D80" s="11"/>
      <c r="E80" s="11"/>
      <c r="F80" s="22">
        <v>559</v>
      </c>
      <c r="G80" s="16"/>
      <c r="H80" s="125"/>
      <c r="I80" s="127"/>
      <c r="J80" s="127"/>
      <c r="K80" s="129" t="e">
        <f>((I80-J80)/I80)</f>
        <v>#DIV/0!</v>
      </c>
      <c r="M80" s="131" t="s">
        <v>61</v>
      </c>
      <c r="N80" s="132"/>
      <c r="O80" s="115"/>
      <c r="P80" s="2"/>
    </row>
    <row r="81" spans="1:16" ht="15.75" thickBot="1" x14ac:dyDescent="0.3">
      <c r="A81" s="2"/>
      <c r="C81" s="21" t="s">
        <v>62</v>
      </c>
      <c r="D81" s="11">
        <v>74.08</v>
      </c>
      <c r="E81" s="11">
        <v>7.5</v>
      </c>
      <c r="F81" s="22">
        <v>1069</v>
      </c>
      <c r="G81" s="16"/>
      <c r="H81" s="126"/>
      <c r="I81" s="128"/>
      <c r="J81" s="128"/>
      <c r="K81" s="130"/>
      <c r="M81" s="133" t="s">
        <v>63</v>
      </c>
      <c r="N81" s="134"/>
      <c r="O81" s="37">
        <f>(J66-J67)/J66</f>
        <v>0.43903787669339234</v>
      </c>
      <c r="P81" s="2"/>
    </row>
    <row r="82" spans="1:16" ht="15.75" thickBot="1" x14ac:dyDescent="0.3">
      <c r="A82" s="2"/>
      <c r="C82" s="38" t="s">
        <v>64</v>
      </c>
      <c r="D82" s="15"/>
      <c r="E82" s="15"/>
      <c r="F82" s="39">
        <v>1108</v>
      </c>
      <c r="G82" s="16"/>
      <c r="M82" s="133" t="s">
        <v>65</v>
      </c>
      <c r="N82" s="134"/>
      <c r="O82" s="37">
        <f>(J67-J68)/J67</f>
        <v>0.36520453425332677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31" t="s">
        <v>66</v>
      </c>
      <c r="I83" s="132"/>
      <c r="J83" s="132"/>
      <c r="K83" s="115"/>
      <c r="M83" s="133" t="s">
        <v>67</v>
      </c>
      <c r="N83" s="134"/>
      <c r="O83" s="37">
        <f>(J68-J69)/J68</f>
        <v>0.29114906832298137</v>
      </c>
      <c r="P83" s="2"/>
    </row>
    <row r="84" spans="1:16" ht="15.75" customHeight="1" x14ac:dyDescent="0.25">
      <c r="A84" s="2"/>
      <c r="B84" s="41"/>
      <c r="C84" s="42" t="s">
        <v>18</v>
      </c>
      <c r="D84" s="43" t="s">
        <v>487</v>
      </c>
      <c r="E84" s="43" t="s">
        <v>14</v>
      </c>
      <c r="F84" s="19" t="s">
        <v>13</v>
      </c>
      <c r="G84" s="44" t="s">
        <v>20</v>
      </c>
      <c r="H84" s="24" t="s">
        <v>18</v>
      </c>
      <c r="I84" s="25" t="s">
        <v>68</v>
      </c>
      <c r="J84" s="25" t="s">
        <v>69</v>
      </c>
      <c r="K84" s="26" t="s">
        <v>70</v>
      </c>
      <c r="M84" s="133" t="s">
        <v>71</v>
      </c>
      <c r="N84" s="134"/>
      <c r="O84" s="37">
        <f>(J69-J70)/J69</f>
        <v>-1.9715224534501644E-2</v>
      </c>
      <c r="P84" s="2"/>
    </row>
    <row r="85" spans="1:16" x14ac:dyDescent="0.25">
      <c r="A85" s="2"/>
      <c r="B85" s="41"/>
      <c r="C85" s="45" t="s">
        <v>72</v>
      </c>
      <c r="D85" s="33">
        <v>91.5</v>
      </c>
      <c r="E85" s="33"/>
      <c r="F85" s="34"/>
      <c r="G85" s="46"/>
      <c r="H85" s="47" t="s">
        <v>1</v>
      </c>
      <c r="I85" s="33">
        <v>361</v>
      </c>
      <c r="J85" s="33">
        <v>290</v>
      </c>
      <c r="K85" s="34">
        <f>I85-J85</f>
        <v>71</v>
      </c>
      <c r="M85" s="142" t="s">
        <v>73</v>
      </c>
      <c r="N85" s="143"/>
      <c r="O85" s="70">
        <f>(J67-J70)/J67</f>
        <v>0.54115327747658948</v>
      </c>
      <c r="P85" s="2"/>
    </row>
    <row r="86" spans="1:16" ht="15.75" thickBot="1" x14ac:dyDescent="0.3">
      <c r="A86" s="2"/>
      <c r="B86" s="41"/>
      <c r="C86" s="45" t="s">
        <v>74</v>
      </c>
      <c r="D86" s="33">
        <v>73.849999999999994</v>
      </c>
      <c r="E86" s="33">
        <v>69.59</v>
      </c>
      <c r="F86" s="34">
        <v>94.23</v>
      </c>
      <c r="G86" s="48">
        <v>5.5</v>
      </c>
      <c r="H86" s="65" t="s">
        <v>2</v>
      </c>
      <c r="I86" s="35">
        <v>216</v>
      </c>
      <c r="J86" s="35">
        <v>200</v>
      </c>
      <c r="K86" s="34">
        <f>I86-J86</f>
        <v>16</v>
      </c>
      <c r="L86" s="49"/>
      <c r="M86" s="147" t="s">
        <v>75</v>
      </c>
      <c r="N86" s="148"/>
      <c r="O86" s="71">
        <f>(J66-J70)/J66</f>
        <v>0.74260436826098974</v>
      </c>
      <c r="P86" s="2"/>
    </row>
    <row r="87" spans="1:16" ht="15" customHeight="1" x14ac:dyDescent="0.25">
      <c r="A87" s="2"/>
      <c r="B87" s="41"/>
      <c r="C87" s="45" t="s">
        <v>76</v>
      </c>
      <c r="D87" s="33">
        <v>78.849999999999994</v>
      </c>
      <c r="E87" s="33">
        <v>65.650000000000006</v>
      </c>
      <c r="F87" s="34">
        <v>83.26</v>
      </c>
      <c r="P87" s="2"/>
    </row>
    <row r="88" spans="1:16" ht="15" customHeight="1" x14ac:dyDescent="0.25">
      <c r="A88" s="2"/>
      <c r="B88" s="41"/>
      <c r="C88" s="45" t="s">
        <v>77</v>
      </c>
      <c r="D88" s="33">
        <v>77.150000000000006</v>
      </c>
      <c r="E88" s="33">
        <v>55.27</v>
      </c>
      <c r="F88" s="34">
        <v>71.64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55.15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91.1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90"/>
      <c r="C97" s="139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1"/>
      <c r="P97" s="2"/>
    </row>
    <row r="98" spans="1:18" ht="15" customHeight="1" x14ac:dyDescent="0.25">
      <c r="A98" s="2"/>
      <c r="C98" s="139" t="s">
        <v>488</v>
      </c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1"/>
      <c r="P98" s="2"/>
    </row>
    <row r="99" spans="1:18" ht="15" customHeight="1" x14ac:dyDescent="0.25">
      <c r="A99" s="2"/>
      <c r="C99" s="139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1"/>
      <c r="P99" s="2"/>
    </row>
    <row r="100" spans="1:18" ht="15.75" customHeight="1" x14ac:dyDescent="0.25">
      <c r="A100" s="2"/>
      <c r="C100" s="139" t="s">
        <v>489</v>
      </c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1"/>
      <c r="P100" s="2"/>
      <c r="R100" s="64" t="s">
        <v>16</v>
      </c>
    </row>
    <row r="101" spans="1:18" ht="15" customHeight="1" x14ac:dyDescent="0.25">
      <c r="A101" s="2"/>
      <c r="C101" s="139" t="s">
        <v>150</v>
      </c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1"/>
      <c r="P101" s="2"/>
    </row>
    <row r="102" spans="1:18" ht="15" customHeight="1" x14ac:dyDescent="0.25">
      <c r="A102" s="2"/>
      <c r="C102" s="139" t="s">
        <v>490</v>
      </c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1"/>
      <c r="P102" s="2"/>
    </row>
    <row r="103" spans="1:18" x14ac:dyDescent="0.25">
      <c r="A103" s="2"/>
      <c r="C103" s="139" t="s">
        <v>491</v>
      </c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1"/>
      <c r="P103" s="2"/>
    </row>
    <row r="104" spans="1:18" x14ac:dyDescent="0.25">
      <c r="A104" s="2"/>
      <c r="C104" s="139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1"/>
      <c r="P104" s="2"/>
    </row>
    <row r="105" spans="1:18" x14ac:dyDescent="0.25">
      <c r="A105" s="2"/>
      <c r="C105" s="139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1"/>
      <c r="P105" s="2"/>
    </row>
    <row r="106" spans="1:18" x14ac:dyDescent="0.25">
      <c r="A106" s="2"/>
      <c r="C106" s="139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1"/>
      <c r="P106" s="2"/>
    </row>
    <row r="107" spans="1:18" x14ac:dyDescent="0.25">
      <c r="A107" s="2"/>
      <c r="C107" s="139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1"/>
      <c r="P107" s="2"/>
    </row>
    <row r="108" spans="1:18" x14ac:dyDescent="0.25">
      <c r="A108" s="2"/>
      <c r="C108" s="139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1"/>
      <c r="P108" s="2"/>
    </row>
    <row r="109" spans="1:18" x14ac:dyDescent="0.25">
      <c r="A109" s="2"/>
      <c r="C109" s="139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1"/>
      <c r="P109" s="2"/>
    </row>
    <row r="110" spans="1:18" x14ac:dyDescent="0.25">
      <c r="A110" s="2"/>
      <c r="C110" s="144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16</v>
      </c>
      <c r="C115" s="4" t="s">
        <v>96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9" t="s">
        <v>18</v>
      </c>
      <c r="D117" s="111" t="s">
        <v>19</v>
      </c>
      <c r="E117" s="111" t="s">
        <v>20</v>
      </c>
      <c r="F117" s="111" t="s">
        <v>21</v>
      </c>
      <c r="G117" s="111"/>
      <c r="H117" s="111"/>
      <c r="I117" s="111"/>
      <c r="J117" s="111"/>
      <c r="K117" s="113"/>
      <c r="M117" s="6" t="s">
        <v>22</v>
      </c>
      <c r="N117" s="114" t="s">
        <v>20</v>
      </c>
      <c r="O117" s="115"/>
      <c r="P117" s="2"/>
    </row>
    <row r="118" spans="1:16" x14ac:dyDescent="0.25">
      <c r="A118" s="2"/>
      <c r="C118" s="110"/>
      <c r="D118" s="112"/>
      <c r="E118" s="112"/>
      <c r="F118" s="7" t="s">
        <v>23</v>
      </c>
      <c r="G118" s="7" t="s">
        <v>24</v>
      </c>
      <c r="H118" s="7" t="s">
        <v>25</v>
      </c>
      <c r="I118" s="7" t="s">
        <v>26</v>
      </c>
      <c r="J118" s="112" t="s">
        <v>6</v>
      </c>
      <c r="K118" s="116"/>
      <c r="M118" s="8">
        <v>1</v>
      </c>
      <c r="N118" s="117"/>
      <c r="O118" s="118"/>
      <c r="P118" s="2"/>
    </row>
    <row r="119" spans="1:16" x14ac:dyDescent="0.25">
      <c r="A119" s="2"/>
      <c r="C119" s="9" t="s">
        <v>27</v>
      </c>
      <c r="D119" s="10"/>
      <c r="E119" s="10"/>
      <c r="F119" s="11">
        <v>1592</v>
      </c>
      <c r="G119" s="12"/>
      <c r="H119" s="12"/>
      <c r="I119" s="12"/>
      <c r="J119" s="119">
        <f>AVERAGE(F119:I119)</f>
        <v>1592</v>
      </c>
      <c r="K119" s="120"/>
      <c r="M119" s="8">
        <v>2</v>
      </c>
      <c r="N119" s="117">
        <v>9.8000000000000007</v>
      </c>
      <c r="O119" s="118"/>
      <c r="P119" s="2"/>
    </row>
    <row r="120" spans="1:16" x14ac:dyDescent="0.25">
      <c r="A120" s="2"/>
      <c r="C120" s="9" t="s">
        <v>28</v>
      </c>
      <c r="D120" s="10"/>
      <c r="E120" s="10"/>
      <c r="F120" s="11">
        <v>555</v>
      </c>
      <c r="G120" s="12"/>
      <c r="H120" s="12"/>
      <c r="I120" s="12"/>
      <c r="J120" s="119">
        <f t="shared" ref="J120:J125" si="2">AVERAGE(F120:I120)</f>
        <v>555</v>
      </c>
      <c r="K120" s="120"/>
      <c r="M120" s="8">
        <v>3</v>
      </c>
      <c r="N120" s="117">
        <v>9.5</v>
      </c>
      <c r="O120" s="118"/>
      <c r="P120" s="2"/>
    </row>
    <row r="121" spans="1:16" x14ac:dyDescent="0.25">
      <c r="A121" s="2"/>
      <c r="C121" s="9" t="s">
        <v>29</v>
      </c>
      <c r="D121" s="11">
        <v>62.61</v>
      </c>
      <c r="E121" s="11">
        <v>7.8</v>
      </c>
      <c r="F121" s="11">
        <v>897</v>
      </c>
      <c r="G121" s="11">
        <v>911</v>
      </c>
      <c r="H121" s="11">
        <v>929</v>
      </c>
      <c r="I121" s="11">
        <v>989</v>
      </c>
      <c r="J121" s="119">
        <f t="shared" si="2"/>
        <v>931.5</v>
      </c>
      <c r="K121" s="120"/>
      <c r="M121" s="8">
        <v>4</v>
      </c>
      <c r="N121" s="117">
        <v>8.3000000000000007</v>
      </c>
      <c r="O121" s="118"/>
      <c r="P121" s="2"/>
    </row>
    <row r="122" spans="1:16" x14ac:dyDescent="0.25">
      <c r="A122" s="2"/>
      <c r="C122" s="9" t="s">
        <v>31</v>
      </c>
      <c r="D122" s="11">
        <v>59.71</v>
      </c>
      <c r="E122" s="11">
        <v>8.8000000000000007</v>
      </c>
      <c r="F122" s="11">
        <v>469</v>
      </c>
      <c r="G122" s="11">
        <v>466</v>
      </c>
      <c r="H122" s="11">
        <v>471</v>
      </c>
      <c r="I122" s="11">
        <v>429</v>
      </c>
      <c r="J122" s="119">
        <f t="shared" si="2"/>
        <v>458.75</v>
      </c>
      <c r="K122" s="120"/>
      <c r="M122" s="8">
        <v>5</v>
      </c>
      <c r="N122" s="117">
        <v>9.5</v>
      </c>
      <c r="O122" s="118"/>
      <c r="P122" s="2"/>
    </row>
    <row r="123" spans="1:16" x14ac:dyDescent="0.25">
      <c r="A123" s="2"/>
      <c r="C123" s="9" t="s">
        <v>33</v>
      </c>
      <c r="D123" s="11"/>
      <c r="E123" s="11"/>
      <c r="F123" s="11">
        <v>301</v>
      </c>
      <c r="G123" s="63">
        <v>290</v>
      </c>
      <c r="H123" s="63">
        <v>286</v>
      </c>
      <c r="I123" s="63">
        <v>270</v>
      </c>
      <c r="J123" s="119">
        <f t="shared" si="2"/>
        <v>286.75</v>
      </c>
      <c r="K123" s="120"/>
      <c r="M123" s="13">
        <v>6</v>
      </c>
      <c r="N123" s="121">
        <v>9.1999999999999993</v>
      </c>
      <c r="O123" s="122"/>
      <c r="P123" s="2"/>
    </row>
    <row r="124" spans="1:16" ht="15.75" thickBot="1" x14ac:dyDescent="0.3">
      <c r="A124" s="2"/>
      <c r="C124" s="9" t="s">
        <v>35</v>
      </c>
      <c r="D124" s="11"/>
      <c r="E124" s="11"/>
      <c r="F124" s="11">
        <v>222</v>
      </c>
      <c r="G124" s="63">
        <v>219</v>
      </c>
      <c r="H124" s="63">
        <v>214</v>
      </c>
      <c r="I124" s="63">
        <v>185</v>
      </c>
      <c r="J124" s="119">
        <f t="shared" si="2"/>
        <v>210</v>
      </c>
      <c r="K124" s="120"/>
      <c r="N124" s="68" t="s">
        <v>36</v>
      </c>
      <c r="O124" s="69" t="s">
        <v>37</v>
      </c>
      <c r="P124" s="2"/>
    </row>
    <row r="125" spans="1:16" ht="15.75" thickBot="1" x14ac:dyDescent="0.3">
      <c r="A125" s="2"/>
      <c r="C125" s="14" t="s">
        <v>39</v>
      </c>
      <c r="D125" s="15">
        <v>59.41</v>
      </c>
      <c r="E125" s="15">
        <v>8.6</v>
      </c>
      <c r="F125" s="15">
        <v>231</v>
      </c>
      <c r="G125" s="15">
        <v>228</v>
      </c>
      <c r="H125" s="15">
        <v>224</v>
      </c>
      <c r="I125" s="15">
        <v>179</v>
      </c>
      <c r="J125" s="123">
        <f t="shared" si="2"/>
        <v>215.5</v>
      </c>
      <c r="K125" s="124"/>
      <c r="M125" s="67" t="s">
        <v>40</v>
      </c>
      <c r="N125" s="65">
        <v>3.55</v>
      </c>
      <c r="O125" s="66">
        <v>5.18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18</v>
      </c>
      <c r="D127" s="18" t="s">
        <v>19</v>
      </c>
      <c r="E127" s="18" t="s">
        <v>20</v>
      </c>
      <c r="F127" s="19" t="s">
        <v>41</v>
      </c>
      <c r="G127" s="20"/>
      <c r="H127" s="17" t="s">
        <v>18</v>
      </c>
      <c r="I127" s="111" t="s">
        <v>42</v>
      </c>
      <c r="J127" s="111"/>
      <c r="K127" s="113"/>
      <c r="M127" s="131" t="s">
        <v>43</v>
      </c>
      <c r="N127" s="132"/>
      <c r="O127" s="115"/>
      <c r="P127" s="2"/>
    </row>
    <row r="128" spans="1:16" x14ac:dyDescent="0.25">
      <c r="A128" s="2"/>
      <c r="C128" s="21" t="s">
        <v>44</v>
      </c>
      <c r="D128" s="11">
        <v>7.79</v>
      </c>
      <c r="E128" s="11">
        <v>10.199999999999999</v>
      </c>
      <c r="F128" s="22">
        <v>1177</v>
      </c>
      <c r="G128" s="16"/>
      <c r="H128" s="23" t="s">
        <v>1</v>
      </c>
      <c r="I128" s="135">
        <v>6.72</v>
      </c>
      <c r="J128" s="135"/>
      <c r="K128" s="136"/>
      <c r="M128" s="24" t="s">
        <v>20</v>
      </c>
      <c r="N128" s="25" t="s">
        <v>45</v>
      </c>
      <c r="O128" s="26" t="s">
        <v>46</v>
      </c>
      <c r="P128" s="2"/>
    </row>
    <row r="129" spans="1:16" ht="15.75" thickBot="1" x14ac:dyDescent="0.3">
      <c r="A129" s="2"/>
      <c r="C129" s="21" t="s">
        <v>47</v>
      </c>
      <c r="D129" s="11"/>
      <c r="E129" s="11"/>
      <c r="F129" s="22"/>
      <c r="G129" s="16"/>
      <c r="H129" s="27" t="s">
        <v>2</v>
      </c>
      <c r="I129" s="137">
        <v>6.16</v>
      </c>
      <c r="J129" s="137"/>
      <c r="K129" s="138"/>
      <c r="M129" s="65">
        <v>6.9</v>
      </c>
      <c r="N129" s="28">
        <v>127</v>
      </c>
      <c r="O129" s="66">
        <v>0.04</v>
      </c>
      <c r="P129" s="2"/>
    </row>
    <row r="130" spans="1:16" ht="15" customHeight="1" thickBot="1" x14ac:dyDescent="0.3">
      <c r="A130" s="2"/>
      <c r="C130" s="21" t="s">
        <v>48</v>
      </c>
      <c r="D130" s="11">
        <v>65.06</v>
      </c>
      <c r="E130" s="11"/>
      <c r="F130" s="22">
        <v>239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49</v>
      </c>
      <c r="D131" s="11">
        <v>66.08</v>
      </c>
      <c r="E131" s="11"/>
      <c r="F131" s="22">
        <v>209</v>
      </c>
      <c r="G131" s="16"/>
      <c r="H131" s="109" t="s">
        <v>50</v>
      </c>
      <c r="I131" s="111"/>
      <c r="J131" s="111"/>
      <c r="K131" s="113"/>
      <c r="M131" s="6" t="s">
        <v>51</v>
      </c>
      <c r="N131" s="29" t="s">
        <v>20</v>
      </c>
      <c r="O131" s="30" t="s">
        <v>52</v>
      </c>
      <c r="P131" s="2"/>
    </row>
    <row r="132" spans="1:16" x14ac:dyDescent="0.25">
      <c r="A132" s="2"/>
      <c r="C132" s="21" t="s">
        <v>53</v>
      </c>
      <c r="D132" s="11">
        <v>67.11</v>
      </c>
      <c r="E132" s="11"/>
      <c r="F132" s="22">
        <v>224</v>
      </c>
      <c r="G132" s="16"/>
      <c r="H132" s="31" t="s">
        <v>54</v>
      </c>
      <c r="I132" s="7" t="s">
        <v>55</v>
      </c>
      <c r="J132" s="7" t="s">
        <v>56</v>
      </c>
      <c r="K132" s="32" t="s">
        <v>57</v>
      </c>
      <c r="M132" s="8">
        <v>1</v>
      </c>
      <c r="N132" s="33">
        <v>5.4</v>
      </c>
      <c r="O132" s="34">
        <v>100</v>
      </c>
      <c r="P132" s="2"/>
    </row>
    <row r="133" spans="1:16" x14ac:dyDescent="0.25">
      <c r="A133" s="2"/>
      <c r="C133" s="21" t="s">
        <v>58</v>
      </c>
      <c r="D133" s="11">
        <v>77.14</v>
      </c>
      <c r="E133" s="11"/>
      <c r="F133" s="22">
        <v>1772</v>
      </c>
      <c r="G133" s="16"/>
      <c r="H133" s="125">
        <v>3</v>
      </c>
      <c r="I133" s="127">
        <v>388</v>
      </c>
      <c r="J133" s="127">
        <v>311</v>
      </c>
      <c r="K133" s="129">
        <f>((I133-J133)/I133)</f>
        <v>0.19845360824742267</v>
      </c>
      <c r="M133" s="13">
        <v>2</v>
      </c>
      <c r="N133" s="35">
        <v>5.6</v>
      </c>
      <c r="O133" s="36">
        <v>100</v>
      </c>
      <c r="P133" s="2"/>
    </row>
    <row r="134" spans="1:16" ht="15.75" thickBot="1" x14ac:dyDescent="0.3">
      <c r="A134" s="2"/>
      <c r="C134" s="21" t="s">
        <v>59</v>
      </c>
      <c r="D134" s="11">
        <v>76.010000000000005</v>
      </c>
      <c r="E134" s="11">
        <v>8.8000000000000007</v>
      </c>
      <c r="F134" s="22">
        <v>564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60</v>
      </c>
      <c r="D135" s="11"/>
      <c r="E135" s="11"/>
      <c r="F135" s="22">
        <v>549</v>
      </c>
      <c r="G135" s="16"/>
      <c r="H135" s="125"/>
      <c r="I135" s="127"/>
      <c r="J135" s="127"/>
      <c r="K135" s="129" t="e">
        <f>((I135-J135)/I135)</f>
        <v>#DIV/0!</v>
      </c>
      <c r="M135" s="131" t="s">
        <v>61</v>
      </c>
      <c r="N135" s="132"/>
      <c r="O135" s="115"/>
      <c r="P135" s="2"/>
    </row>
    <row r="136" spans="1:16" ht="15.75" thickBot="1" x14ac:dyDescent="0.3">
      <c r="A136" s="2"/>
      <c r="C136" s="21" t="s">
        <v>62</v>
      </c>
      <c r="D136" s="11">
        <v>77.349999999999994</v>
      </c>
      <c r="E136" s="11">
        <v>8.4</v>
      </c>
      <c r="F136" s="22">
        <v>1078</v>
      </c>
      <c r="G136" s="16"/>
      <c r="H136" s="126"/>
      <c r="I136" s="128"/>
      <c r="J136" s="128"/>
      <c r="K136" s="130"/>
      <c r="M136" s="133" t="s">
        <v>63</v>
      </c>
      <c r="N136" s="134"/>
      <c r="O136" s="37">
        <f>(J121-J122)/J121</f>
        <v>0.50751476113794958</v>
      </c>
      <c r="P136" s="2"/>
    </row>
    <row r="137" spans="1:16" ht="15.75" thickBot="1" x14ac:dyDescent="0.3">
      <c r="A137" s="2"/>
      <c r="C137" s="38" t="s">
        <v>64</v>
      </c>
      <c r="D137" s="15"/>
      <c r="E137" s="15"/>
      <c r="F137" s="39">
        <v>1065</v>
      </c>
      <c r="G137" s="16"/>
      <c r="M137" s="133" t="s">
        <v>65</v>
      </c>
      <c r="N137" s="134"/>
      <c r="O137" s="37">
        <f>(J122-J123)/J122</f>
        <v>0.37493188010899181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31" t="s">
        <v>66</v>
      </c>
      <c r="I138" s="132"/>
      <c r="J138" s="132"/>
      <c r="K138" s="115"/>
      <c r="M138" s="133" t="s">
        <v>67</v>
      </c>
      <c r="N138" s="134"/>
      <c r="O138" s="37">
        <f>(J123-J124)/J123</f>
        <v>0.26765475152571927</v>
      </c>
      <c r="P138" s="2"/>
    </row>
    <row r="139" spans="1:16" ht="15.75" customHeight="1" x14ac:dyDescent="0.25">
      <c r="A139" s="2"/>
      <c r="B139" s="41"/>
      <c r="C139" s="42" t="s">
        <v>18</v>
      </c>
      <c r="D139" s="43" t="s">
        <v>19</v>
      </c>
      <c r="E139" s="43" t="s">
        <v>14</v>
      </c>
      <c r="F139" s="19" t="s">
        <v>13</v>
      </c>
      <c r="G139" s="44" t="s">
        <v>20</v>
      </c>
      <c r="H139" s="24" t="s">
        <v>18</v>
      </c>
      <c r="I139" s="25" t="s">
        <v>68</v>
      </c>
      <c r="J139" s="25" t="s">
        <v>69</v>
      </c>
      <c r="K139" s="26" t="s">
        <v>70</v>
      </c>
      <c r="M139" s="133" t="s">
        <v>71</v>
      </c>
      <c r="N139" s="134"/>
      <c r="O139" s="37">
        <f>(J124-J125)/J124</f>
        <v>-2.6190476190476191E-2</v>
      </c>
      <c r="P139" s="2"/>
    </row>
    <row r="140" spans="1:16" x14ac:dyDescent="0.25">
      <c r="A140" s="2"/>
      <c r="B140" s="41"/>
      <c r="C140" s="45" t="s">
        <v>72</v>
      </c>
      <c r="D140" s="33">
        <v>90.79</v>
      </c>
      <c r="E140" s="33"/>
      <c r="F140" s="34"/>
      <c r="G140" s="46"/>
      <c r="H140" s="47" t="s">
        <v>1</v>
      </c>
      <c r="I140" s="33">
        <v>661</v>
      </c>
      <c r="J140" s="33">
        <v>555</v>
      </c>
      <c r="K140" s="34">
        <f>I140-J140</f>
        <v>106</v>
      </c>
      <c r="M140" s="142" t="s">
        <v>73</v>
      </c>
      <c r="N140" s="143"/>
      <c r="O140" s="70">
        <f>(J122-J125)/J122</f>
        <v>0.53024523160762937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73.349999999999994</v>
      </c>
      <c r="E141" s="33">
        <v>69.02</v>
      </c>
      <c r="F141" s="34">
        <v>94.11</v>
      </c>
      <c r="G141" s="48">
        <v>6.3</v>
      </c>
      <c r="H141" s="65" t="s">
        <v>2</v>
      </c>
      <c r="I141" s="35">
        <v>272</v>
      </c>
      <c r="J141" s="35">
        <v>250</v>
      </c>
      <c r="K141" s="34">
        <f>I141-J141</f>
        <v>22</v>
      </c>
      <c r="L141" s="49"/>
      <c r="M141" s="147" t="s">
        <v>75</v>
      </c>
      <c r="N141" s="148"/>
      <c r="O141" s="71">
        <f>(J121-J125)/J121</f>
        <v>0.76865271068169616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80.150000000000006</v>
      </c>
      <c r="E142" s="33">
        <v>67.59</v>
      </c>
      <c r="F142" s="34">
        <v>84.33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78.150000000000006</v>
      </c>
      <c r="E143" s="33">
        <v>56.86</v>
      </c>
      <c r="F143" s="34">
        <v>72.77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55.99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91.17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90"/>
      <c r="C152" s="139" t="s">
        <v>492</v>
      </c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1"/>
      <c r="P152" s="2"/>
    </row>
    <row r="153" spans="1:16" ht="15" customHeight="1" x14ac:dyDescent="0.25">
      <c r="A153" s="2"/>
      <c r="C153" s="139"/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1"/>
      <c r="P153" s="2"/>
    </row>
    <row r="154" spans="1:16" ht="15" customHeight="1" x14ac:dyDescent="0.25">
      <c r="A154" s="2"/>
      <c r="C154" s="139" t="s">
        <v>362</v>
      </c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1"/>
      <c r="P154" s="2"/>
    </row>
    <row r="155" spans="1:16" ht="15" customHeight="1" x14ac:dyDescent="0.25">
      <c r="A155" s="2"/>
      <c r="C155" s="139" t="s">
        <v>493</v>
      </c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1"/>
      <c r="P155" s="2"/>
    </row>
    <row r="156" spans="1:16" ht="15" customHeight="1" x14ac:dyDescent="0.25">
      <c r="A156" s="2"/>
      <c r="C156" s="139" t="s">
        <v>494</v>
      </c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1"/>
      <c r="P156" s="2"/>
    </row>
    <row r="157" spans="1:16" ht="15" customHeight="1" x14ac:dyDescent="0.25">
      <c r="A157" s="2"/>
      <c r="C157" s="139" t="s">
        <v>495</v>
      </c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1"/>
      <c r="P157" s="2"/>
    </row>
    <row r="158" spans="1:16" ht="15" customHeight="1" x14ac:dyDescent="0.25">
      <c r="A158" s="2"/>
      <c r="C158" s="139" t="s">
        <v>496</v>
      </c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1"/>
      <c r="P158" s="2"/>
    </row>
    <row r="159" spans="1:16" x14ac:dyDescent="0.25">
      <c r="A159" s="2"/>
      <c r="C159" s="139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1"/>
      <c r="P159" s="2"/>
    </row>
    <row r="160" spans="1:16" x14ac:dyDescent="0.25">
      <c r="A160" s="2"/>
      <c r="C160" s="139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1"/>
      <c r="P160" s="2"/>
    </row>
    <row r="161" spans="1:16" x14ac:dyDescent="0.25">
      <c r="A161" s="2"/>
      <c r="C161" s="139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1"/>
      <c r="P161" s="2"/>
    </row>
    <row r="162" spans="1:16" x14ac:dyDescent="0.25">
      <c r="A162" s="2"/>
      <c r="C162" s="139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1"/>
      <c r="P162" s="2"/>
    </row>
    <row r="163" spans="1:16" x14ac:dyDescent="0.25">
      <c r="A163" s="2"/>
      <c r="C163" s="139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1"/>
      <c r="P163" s="2"/>
    </row>
    <row r="164" spans="1:16" x14ac:dyDescent="0.25">
      <c r="A164" s="2"/>
      <c r="C164" s="139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1"/>
      <c r="P164" s="2"/>
    </row>
    <row r="165" spans="1:16" x14ac:dyDescent="0.25">
      <c r="A165" s="2"/>
      <c r="C165" s="144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19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10958-1F83-42A2-BBB3-A5B8D0151C89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123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9" t="s">
        <v>18</v>
      </c>
      <c r="D5" s="111" t="s">
        <v>19</v>
      </c>
      <c r="E5" s="111" t="s">
        <v>20</v>
      </c>
      <c r="F5" s="111" t="s">
        <v>21</v>
      </c>
      <c r="G5" s="111"/>
      <c r="H5" s="111"/>
      <c r="I5" s="111"/>
      <c r="J5" s="111"/>
      <c r="K5" s="113"/>
      <c r="M5" s="6" t="s">
        <v>22</v>
      </c>
      <c r="N5" s="114" t="s">
        <v>20</v>
      </c>
      <c r="O5" s="115"/>
      <c r="P5" s="2"/>
    </row>
    <row r="6" spans="1:19" x14ac:dyDescent="0.25">
      <c r="A6" s="2"/>
      <c r="C6" s="110"/>
      <c r="D6" s="112"/>
      <c r="E6" s="112"/>
      <c r="F6" s="7" t="s">
        <v>23</v>
      </c>
      <c r="G6" s="7" t="s">
        <v>24</v>
      </c>
      <c r="H6" s="7" t="s">
        <v>25</v>
      </c>
      <c r="I6" s="7" t="s">
        <v>26</v>
      </c>
      <c r="J6" s="112" t="s">
        <v>6</v>
      </c>
      <c r="K6" s="116"/>
      <c r="M6" s="8">
        <v>1</v>
      </c>
      <c r="N6" s="117"/>
      <c r="O6" s="118"/>
      <c r="P6" s="2"/>
      <c r="R6" s="56" t="s">
        <v>0</v>
      </c>
      <c r="S6" s="56">
        <f>AVERAGE(J9,J66,J121)</f>
        <v>1076.25</v>
      </c>
    </row>
    <row r="7" spans="1:19" x14ac:dyDescent="0.25">
      <c r="A7" s="2"/>
      <c r="C7" s="9" t="s">
        <v>27</v>
      </c>
      <c r="D7" s="10"/>
      <c r="E7" s="10"/>
      <c r="F7" s="11">
        <v>1566</v>
      </c>
      <c r="G7" s="12"/>
      <c r="H7" s="12"/>
      <c r="I7" s="12"/>
      <c r="J7" s="119">
        <f>AVERAGE(F7:I7)</f>
        <v>1566</v>
      </c>
      <c r="K7" s="120"/>
      <c r="M7" s="8">
        <v>2</v>
      </c>
      <c r="N7" s="117">
        <v>9.6999999999999993</v>
      </c>
      <c r="O7" s="118"/>
      <c r="P7" s="2"/>
      <c r="R7" s="56" t="s">
        <v>1</v>
      </c>
      <c r="S7" s="72">
        <f>AVERAGE(J10,J67,J122)</f>
        <v>453.83333333333331</v>
      </c>
    </row>
    <row r="8" spans="1:19" x14ac:dyDescent="0.25">
      <c r="A8" s="2"/>
      <c r="C8" s="9" t="s">
        <v>28</v>
      </c>
      <c r="D8" s="10"/>
      <c r="E8" s="10"/>
      <c r="F8" s="11">
        <v>588</v>
      </c>
      <c r="G8" s="12"/>
      <c r="H8" s="12"/>
      <c r="I8" s="12"/>
      <c r="J8" s="119">
        <f t="shared" ref="J8:J13" si="0">AVERAGE(F8:I8)</f>
        <v>588</v>
      </c>
      <c r="K8" s="120"/>
      <c r="M8" s="8">
        <v>3</v>
      </c>
      <c r="N8" s="117">
        <v>9.4</v>
      </c>
      <c r="O8" s="118"/>
      <c r="P8" s="2"/>
      <c r="R8" s="56" t="s">
        <v>2</v>
      </c>
      <c r="S8" s="73">
        <f>AVERAGE(J13,J70,J125)</f>
        <v>164.25</v>
      </c>
    </row>
    <row r="9" spans="1:19" x14ac:dyDescent="0.25">
      <c r="A9" s="2"/>
      <c r="C9" s="9" t="s">
        <v>29</v>
      </c>
      <c r="D9" s="11">
        <v>62.42</v>
      </c>
      <c r="E9" s="11">
        <v>7.6</v>
      </c>
      <c r="F9" s="11">
        <v>1364</v>
      </c>
      <c r="G9" s="11">
        <v>1022</v>
      </c>
      <c r="H9" s="11">
        <v>1078</v>
      </c>
      <c r="I9" s="11">
        <v>1121</v>
      </c>
      <c r="J9" s="119">
        <f t="shared" si="0"/>
        <v>1146.25</v>
      </c>
      <c r="K9" s="120"/>
      <c r="M9" s="8">
        <v>4</v>
      </c>
      <c r="N9" s="117">
        <v>8.4</v>
      </c>
      <c r="O9" s="118"/>
      <c r="P9" s="2"/>
      <c r="R9" s="74" t="s">
        <v>552</v>
      </c>
      <c r="S9" s="76">
        <f>S6-S7</f>
        <v>622.41666666666674</v>
      </c>
    </row>
    <row r="10" spans="1:19" x14ac:dyDescent="0.25">
      <c r="A10" s="2"/>
      <c r="C10" s="9" t="s">
        <v>31</v>
      </c>
      <c r="D10" s="11">
        <v>56.63</v>
      </c>
      <c r="E10" s="11">
        <v>8.9</v>
      </c>
      <c r="F10" s="11">
        <v>327</v>
      </c>
      <c r="G10" s="11">
        <v>341</v>
      </c>
      <c r="H10" s="11">
        <v>262</v>
      </c>
      <c r="I10" s="11">
        <v>394</v>
      </c>
      <c r="J10" s="119">
        <f t="shared" si="0"/>
        <v>331</v>
      </c>
      <c r="K10" s="120"/>
      <c r="M10" s="8">
        <v>5</v>
      </c>
      <c r="N10" s="117">
        <v>9.4</v>
      </c>
      <c r="O10" s="118"/>
      <c r="P10" s="2"/>
      <c r="R10" s="74" t="s">
        <v>32</v>
      </c>
      <c r="S10" s="76">
        <f>S7-S8</f>
        <v>289.58333333333331</v>
      </c>
    </row>
    <row r="11" spans="1:19" x14ac:dyDescent="0.25">
      <c r="A11" s="2"/>
      <c r="C11" s="9" t="s">
        <v>33</v>
      </c>
      <c r="D11" s="11"/>
      <c r="E11" s="11"/>
      <c r="F11" s="11">
        <v>218</v>
      </c>
      <c r="G11" s="63">
        <v>214</v>
      </c>
      <c r="H11" s="63">
        <v>202</v>
      </c>
      <c r="I11" s="63">
        <v>175</v>
      </c>
      <c r="J11" s="119">
        <f t="shared" si="0"/>
        <v>202.25</v>
      </c>
      <c r="K11" s="120"/>
      <c r="M11" s="13">
        <v>6</v>
      </c>
      <c r="N11" s="121">
        <v>9.1</v>
      </c>
      <c r="O11" s="122"/>
      <c r="P11" s="2"/>
      <c r="R11" s="74" t="s">
        <v>30</v>
      </c>
      <c r="S11" s="75">
        <f>S6-S8</f>
        <v>912</v>
      </c>
    </row>
    <row r="12" spans="1:19" ht="15.75" thickBot="1" x14ac:dyDescent="0.3">
      <c r="A12" s="2"/>
      <c r="C12" s="9" t="s">
        <v>35</v>
      </c>
      <c r="D12" s="11"/>
      <c r="E12" s="11"/>
      <c r="F12" s="11">
        <v>141</v>
      </c>
      <c r="G12" s="63">
        <v>135</v>
      </c>
      <c r="H12" s="63">
        <v>125</v>
      </c>
      <c r="I12" s="63">
        <v>129</v>
      </c>
      <c r="J12" s="119">
        <f t="shared" si="0"/>
        <v>132.5</v>
      </c>
      <c r="K12" s="120"/>
      <c r="N12" s="68" t="s">
        <v>36</v>
      </c>
      <c r="O12" s="69" t="s">
        <v>37</v>
      </c>
      <c r="P12" s="2"/>
      <c r="R12" s="77" t="s">
        <v>553</v>
      </c>
      <c r="S12" s="94">
        <f>S9/S6</f>
        <v>0.57831978319783206</v>
      </c>
    </row>
    <row r="13" spans="1:19" ht="15.75" thickBot="1" x14ac:dyDescent="0.3">
      <c r="A13" s="2"/>
      <c r="C13" s="14" t="s">
        <v>39</v>
      </c>
      <c r="D13" s="15">
        <v>57.85</v>
      </c>
      <c r="E13" s="15">
        <v>8.6999999999999993</v>
      </c>
      <c r="F13" s="15">
        <v>149</v>
      </c>
      <c r="G13" s="15">
        <v>140</v>
      </c>
      <c r="H13" s="15">
        <v>127</v>
      </c>
      <c r="I13" s="15">
        <v>138</v>
      </c>
      <c r="J13" s="123">
        <f t="shared" si="0"/>
        <v>138.5</v>
      </c>
      <c r="K13" s="124"/>
      <c r="M13" s="67" t="s">
        <v>40</v>
      </c>
      <c r="N13" s="65">
        <v>3.35</v>
      </c>
      <c r="O13" s="66">
        <v>4.68</v>
      </c>
      <c r="P13" s="2"/>
      <c r="R13" s="77" t="s">
        <v>38</v>
      </c>
      <c r="S13" s="78">
        <f>S10/S7</f>
        <v>0.63808299669482182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34</v>
      </c>
      <c r="S14" s="94">
        <f>S11/S6</f>
        <v>0.84738675958188159</v>
      </c>
    </row>
    <row r="15" spans="1:19" ht="15" customHeight="1" x14ac:dyDescent="0.25">
      <c r="A15" s="2"/>
      <c r="C15" s="17" t="s">
        <v>18</v>
      </c>
      <c r="D15" s="18" t="s">
        <v>19</v>
      </c>
      <c r="E15" s="18" t="s">
        <v>20</v>
      </c>
      <c r="F15" s="19" t="s">
        <v>41</v>
      </c>
      <c r="G15" s="20"/>
      <c r="H15" s="17" t="s">
        <v>18</v>
      </c>
      <c r="I15" s="111" t="s">
        <v>42</v>
      </c>
      <c r="J15" s="111"/>
      <c r="K15" s="113"/>
      <c r="M15" s="131" t="s">
        <v>43</v>
      </c>
      <c r="N15" s="132"/>
      <c r="O15" s="115"/>
      <c r="P15" s="2"/>
    </row>
    <row r="16" spans="1:19" x14ac:dyDescent="0.25">
      <c r="A16" s="2"/>
      <c r="C16" s="21" t="s">
        <v>44</v>
      </c>
      <c r="D16" s="11">
        <v>10.08</v>
      </c>
      <c r="E16" s="11">
        <v>10.4</v>
      </c>
      <c r="F16" s="22">
        <v>1135</v>
      </c>
      <c r="G16" s="16"/>
      <c r="H16" s="23" t="s">
        <v>1</v>
      </c>
      <c r="I16" s="135">
        <v>4.41</v>
      </c>
      <c r="J16" s="135"/>
      <c r="K16" s="136"/>
      <c r="M16" s="24" t="s">
        <v>20</v>
      </c>
      <c r="N16" s="25" t="s">
        <v>45</v>
      </c>
      <c r="O16" s="26" t="s">
        <v>46</v>
      </c>
      <c r="P16" s="2"/>
    </row>
    <row r="17" spans="1:16" ht="15.75" thickBot="1" x14ac:dyDescent="0.3">
      <c r="A17" s="2"/>
      <c r="C17" s="21" t="s">
        <v>47</v>
      </c>
      <c r="D17" s="11"/>
      <c r="E17" s="11"/>
      <c r="F17" s="22"/>
      <c r="G17" s="16"/>
      <c r="H17" s="27" t="s">
        <v>2</v>
      </c>
      <c r="I17" s="137">
        <v>3.88</v>
      </c>
      <c r="J17" s="137"/>
      <c r="K17" s="138"/>
      <c r="M17" s="65">
        <v>6.8</v>
      </c>
      <c r="N17" s="28">
        <v>54</v>
      </c>
      <c r="O17" s="66">
        <v>0.04</v>
      </c>
      <c r="P17" s="2"/>
    </row>
    <row r="18" spans="1:16" ht="15.75" thickBot="1" x14ac:dyDescent="0.3">
      <c r="A18" s="2"/>
      <c r="C18" s="21" t="s">
        <v>48</v>
      </c>
      <c r="D18" s="11">
        <v>66.33</v>
      </c>
      <c r="E18" s="11"/>
      <c r="F18" s="22">
        <v>156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49</v>
      </c>
      <c r="D19" s="11">
        <v>60.71</v>
      </c>
      <c r="E19" s="11"/>
      <c r="F19" s="22">
        <v>154</v>
      </c>
      <c r="G19" s="16"/>
      <c r="H19" s="109" t="s">
        <v>50</v>
      </c>
      <c r="I19" s="111"/>
      <c r="J19" s="111"/>
      <c r="K19" s="113"/>
      <c r="M19" s="6" t="s">
        <v>51</v>
      </c>
      <c r="N19" s="29" t="s">
        <v>20</v>
      </c>
      <c r="O19" s="30" t="s">
        <v>52</v>
      </c>
      <c r="P19" s="2"/>
    </row>
    <row r="20" spans="1:16" x14ac:dyDescent="0.25">
      <c r="A20" s="2"/>
      <c r="C20" s="21" t="s">
        <v>53</v>
      </c>
      <c r="D20" s="11">
        <v>70.58</v>
      </c>
      <c r="E20" s="11"/>
      <c r="F20" s="22">
        <v>151</v>
      </c>
      <c r="G20" s="16"/>
      <c r="H20" s="31" t="s">
        <v>54</v>
      </c>
      <c r="I20" s="7" t="s">
        <v>55</v>
      </c>
      <c r="J20" s="7" t="s">
        <v>56</v>
      </c>
      <c r="K20" s="32" t="s">
        <v>57</v>
      </c>
      <c r="M20" s="8">
        <v>1</v>
      </c>
      <c r="N20" s="33">
        <v>5.7</v>
      </c>
      <c r="O20" s="34">
        <v>100</v>
      </c>
      <c r="P20" s="2"/>
    </row>
    <row r="21" spans="1:16" x14ac:dyDescent="0.25">
      <c r="A21" s="2"/>
      <c r="C21" s="21" t="s">
        <v>58</v>
      </c>
      <c r="D21" s="11">
        <v>75.83</v>
      </c>
      <c r="E21" s="11"/>
      <c r="F21" s="22">
        <v>931</v>
      </c>
      <c r="G21" s="16"/>
      <c r="H21" s="125">
        <v>4</v>
      </c>
      <c r="I21" s="127">
        <v>388</v>
      </c>
      <c r="J21" s="127">
        <v>312</v>
      </c>
      <c r="K21" s="129">
        <f>((I21-J21)/I21)</f>
        <v>0.19587628865979381</v>
      </c>
      <c r="M21" s="13">
        <v>2</v>
      </c>
      <c r="N21" s="35">
        <v>5.8</v>
      </c>
      <c r="O21" s="36">
        <v>100</v>
      </c>
      <c r="P21" s="2"/>
    </row>
    <row r="22" spans="1:16" ht="15.75" customHeight="1" thickBot="1" x14ac:dyDescent="0.3">
      <c r="A22" s="2"/>
      <c r="C22" s="21" t="s">
        <v>59</v>
      </c>
      <c r="D22" s="11">
        <v>76.41</v>
      </c>
      <c r="E22" s="11">
        <v>8.6999999999999993</v>
      </c>
      <c r="F22" s="22">
        <v>533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60</v>
      </c>
      <c r="D23" s="11"/>
      <c r="E23" s="11"/>
      <c r="F23" s="22">
        <v>498</v>
      </c>
      <c r="G23" s="16"/>
      <c r="H23" s="125">
        <v>14</v>
      </c>
      <c r="I23" s="127">
        <v>235</v>
      </c>
      <c r="J23" s="127">
        <v>139</v>
      </c>
      <c r="K23" s="129">
        <f>((I23-J23)/I23)</f>
        <v>0.40851063829787232</v>
      </c>
      <c r="M23" s="131" t="s">
        <v>61</v>
      </c>
      <c r="N23" s="132"/>
      <c r="O23" s="115"/>
      <c r="P23" s="2"/>
    </row>
    <row r="24" spans="1:16" ht="15.75" thickBot="1" x14ac:dyDescent="0.3">
      <c r="A24" s="2"/>
      <c r="C24" s="21" t="s">
        <v>62</v>
      </c>
      <c r="D24" s="11">
        <v>77.37</v>
      </c>
      <c r="E24" s="11">
        <v>8.1999999999999993</v>
      </c>
      <c r="F24" s="22">
        <v>1082</v>
      </c>
      <c r="G24" s="16"/>
      <c r="H24" s="126"/>
      <c r="I24" s="128"/>
      <c r="J24" s="128"/>
      <c r="K24" s="130"/>
      <c r="M24" s="133" t="s">
        <v>63</v>
      </c>
      <c r="N24" s="134"/>
      <c r="O24" s="37">
        <f>(J9-J10)/J9</f>
        <v>0.71123227917121046</v>
      </c>
      <c r="P24" s="2"/>
    </row>
    <row r="25" spans="1:16" ht="15.75" thickBot="1" x14ac:dyDescent="0.3">
      <c r="A25" s="2"/>
      <c r="C25" s="38" t="s">
        <v>64</v>
      </c>
      <c r="D25" s="15"/>
      <c r="E25" s="15"/>
      <c r="F25" s="39">
        <v>1064</v>
      </c>
      <c r="G25" s="16"/>
      <c r="M25" s="133" t="s">
        <v>65</v>
      </c>
      <c r="N25" s="134"/>
      <c r="O25" s="37">
        <f>(J10-J11)/J10</f>
        <v>0.38897280966767372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31" t="s">
        <v>66</v>
      </c>
      <c r="I26" s="132"/>
      <c r="J26" s="132"/>
      <c r="K26" s="115"/>
      <c r="M26" s="133" t="s">
        <v>67</v>
      </c>
      <c r="N26" s="134"/>
      <c r="O26" s="37">
        <f>(J11-J12)/J11</f>
        <v>0.34487021013597036</v>
      </c>
      <c r="P26" s="2"/>
    </row>
    <row r="27" spans="1:16" ht="15.75" customHeight="1" x14ac:dyDescent="0.25">
      <c r="A27" s="2"/>
      <c r="B27" s="41"/>
      <c r="C27" s="42" t="s">
        <v>18</v>
      </c>
      <c r="D27" s="43" t="s">
        <v>19</v>
      </c>
      <c r="E27" s="43" t="s">
        <v>14</v>
      </c>
      <c r="F27" s="19" t="s">
        <v>13</v>
      </c>
      <c r="G27" s="44" t="s">
        <v>20</v>
      </c>
      <c r="H27" s="24" t="s">
        <v>18</v>
      </c>
      <c r="I27" s="25" t="s">
        <v>68</v>
      </c>
      <c r="J27" s="25" t="s">
        <v>69</v>
      </c>
      <c r="K27" s="26" t="s">
        <v>70</v>
      </c>
      <c r="M27" s="133" t="s">
        <v>71</v>
      </c>
      <c r="N27" s="134"/>
      <c r="O27" s="37">
        <f>(J12-J13)/J12</f>
        <v>-4.5283018867924525E-2</v>
      </c>
      <c r="P27" s="2"/>
    </row>
    <row r="28" spans="1:16" ht="15" customHeight="1" x14ac:dyDescent="0.25">
      <c r="A28" s="2"/>
      <c r="B28" s="41"/>
      <c r="C28" s="45" t="s">
        <v>72</v>
      </c>
      <c r="D28" s="33">
        <v>91.44</v>
      </c>
      <c r="E28" s="33"/>
      <c r="F28" s="34"/>
      <c r="G28" s="46"/>
      <c r="H28" s="47" t="s">
        <v>104</v>
      </c>
      <c r="I28" s="33">
        <v>340</v>
      </c>
      <c r="J28" s="33">
        <v>298</v>
      </c>
      <c r="K28" s="34">
        <f>I28-J28</f>
        <v>42</v>
      </c>
      <c r="M28" s="142" t="s">
        <v>73</v>
      </c>
      <c r="N28" s="143"/>
      <c r="O28" s="70">
        <f>(J10-J13)/J10</f>
        <v>0.58157099697885195</v>
      </c>
      <c r="P28" s="2"/>
    </row>
    <row r="29" spans="1:16" ht="15.75" thickBot="1" x14ac:dyDescent="0.3">
      <c r="A29" s="2"/>
      <c r="B29" s="41"/>
      <c r="C29" s="45" t="s">
        <v>74</v>
      </c>
      <c r="D29" s="33">
        <v>72.349999999999994</v>
      </c>
      <c r="E29" s="33">
        <v>68.45</v>
      </c>
      <c r="F29" s="34">
        <v>94.61</v>
      </c>
      <c r="G29" s="48">
        <v>5.3</v>
      </c>
      <c r="H29" s="65" t="s">
        <v>2</v>
      </c>
      <c r="I29" s="35">
        <v>155</v>
      </c>
      <c r="J29" s="35">
        <v>126</v>
      </c>
      <c r="K29" s="36">
        <f>I29-J29</f>
        <v>29</v>
      </c>
      <c r="L29" s="49"/>
      <c r="M29" s="147" t="s">
        <v>75</v>
      </c>
      <c r="N29" s="148"/>
      <c r="O29" s="71">
        <f>(J9-J13)/J9</f>
        <v>0.87917121046892044</v>
      </c>
      <c r="P29" s="2"/>
    </row>
    <row r="30" spans="1:16" ht="15" customHeight="1" x14ac:dyDescent="0.25">
      <c r="A30" s="2"/>
      <c r="B30" s="41"/>
      <c r="C30" s="45" t="s">
        <v>76</v>
      </c>
      <c r="D30" s="33">
        <v>79.05</v>
      </c>
      <c r="E30" s="33">
        <v>66.5</v>
      </c>
      <c r="F30" s="34">
        <v>84.13</v>
      </c>
      <c r="P30" s="2"/>
    </row>
    <row r="31" spans="1:16" ht="15" customHeight="1" x14ac:dyDescent="0.25">
      <c r="A31" s="2"/>
      <c r="B31" s="41"/>
      <c r="C31" s="45" t="s">
        <v>77</v>
      </c>
      <c r="D31" s="33">
        <v>75.599999999999994</v>
      </c>
      <c r="E31" s="33">
        <v>54.48</v>
      </c>
      <c r="F31" s="34">
        <v>72.06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54.11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91.25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90"/>
      <c r="C40" s="139" t="s">
        <v>509</v>
      </c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1"/>
      <c r="P40" s="2"/>
    </row>
    <row r="41" spans="1:16" x14ac:dyDescent="0.25">
      <c r="A41" s="2"/>
      <c r="C41" s="139" t="s">
        <v>510</v>
      </c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1"/>
      <c r="P41" s="2"/>
    </row>
    <row r="42" spans="1:16" x14ac:dyDescent="0.25">
      <c r="A42" s="2"/>
      <c r="C42" s="139" t="s">
        <v>511</v>
      </c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1"/>
      <c r="P42" s="2"/>
    </row>
    <row r="43" spans="1:16" x14ac:dyDescent="0.25">
      <c r="A43" s="2"/>
      <c r="C43" s="139" t="s">
        <v>512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1"/>
      <c r="P43" s="2"/>
    </row>
    <row r="44" spans="1:16" x14ac:dyDescent="0.25">
      <c r="A44" s="2"/>
      <c r="C44" s="139" t="s">
        <v>513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1"/>
      <c r="P44" s="2"/>
    </row>
    <row r="45" spans="1:16" x14ac:dyDescent="0.25">
      <c r="A45" s="2"/>
      <c r="C45" s="139" t="s">
        <v>514</v>
      </c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1"/>
      <c r="P45" s="2"/>
    </row>
    <row r="46" spans="1:16" x14ac:dyDescent="0.25">
      <c r="A46" s="2"/>
      <c r="C46" s="139" t="s">
        <v>515</v>
      </c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1"/>
      <c r="P46" s="2"/>
    </row>
    <row r="47" spans="1:16" x14ac:dyDescent="0.25">
      <c r="A47" s="2"/>
      <c r="C47" s="139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1"/>
      <c r="P47" s="2"/>
    </row>
    <row r="48" spans="1:16" x14ac:dyDescent="0.25">
      <c r="A48" s="2"/>
      <c r="C48" s="139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1"/>
      <c r="P48" s="2"/>
    </row>
    <row r="49" spans="1:16" x14ac:dyDescent="0.25">
      <c r="A49" s="2"/>
      <c r="C49" s="139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1"/>
      <c r="P49" s="2"/>
    </row>
    <row r="50" spans="1:16" ht="15" customHeight="1" x14ac:dyDescent="0.25">
      <c r="A50" s="2"/>
      <c r="C50" s="139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1"/>
      <c r="P50" s="2"/>
    </row>
    <row r="51" spans="1:16" x14ac:dyDescent="0.25">
      <c r="A51" s="2"/>
      <c r="C51" s="139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1"/>
      <c r="P51" s="2"/>
    </row>
    <row r="52" spans="1:16" x14ac:dyDescent="0.25">
      <c r="A52" s="2"/>
      <c r="C52" s="139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1"/>
      <c r="P52" s="2"/>
    </row>
    <row r="53" spans="1:16" x14ac:dyDescent="0.25">
      <c r="A53" s="2"/>
      <c r="C53" s="144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110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9" t="s">
        <v>18</v>
      </c>
      <c r="D62" s="111" t="s">
        <v>19</v>
      </c>
      <c r="E62" s="111" t="s">
        <v>20</v>
      </c>
      <c r="F62" s="111" t="s">
        <v>21</v>
      </c>
      <c r="G62" s="111"/>
      <c r="H62" s="111"/>
      <c r="I62" s="111"/>
      <c r="J62" s="111"/>
      <c r="K62" s="113"/>
      <c r="M62" s="6" t="s">
        <v>22</v>
      </c>
      <c r="N62" s="114" t="s">
        <v>20</v>
      </c>
      <c r="O62" s="115"/>
      <c r="P62" s="2"/>
    </row>
    <row r="63" spans="1:16" x14ac:dyDescent="0.25">
      <c r="A63" s="2"/>
      <c r="C63" s="110"/>
      <c r="D63" s="112"/>
      <c r="E63" s="112"/>
      <c r="F63" s="7" t="s">
        <v>23</v>
      </c>
      <c r="G63" s="7" t="s">
        <v>24</v>
      </c>
      <c r="H63" s="7" t="s">
        <v>25</v>
      </c>
      <c r="I63" s="7" t="s">
        <v>26</v>
      </c>
      <c r="J63" s="112" t="s">
        <v>6</v>
      </c>
      <c r="K63" s="116"/>
      <c r="M63" s="8">
        <v>1</v>
      </c>
      <c r="N63" s="117"/>
      <c r="O63" s="118"/>
      <c r="P63" s="2"/>
    </row>
    <row r="64" spans="1:16" ht="15" customHeight="1" x14ac:dyDescent="0.25">
      <c r="A64" s="2"/>
      <c r="C64" s="9" t="s">
        <v>27</v>
      </c>
      <c r="D64" s="10"/>
      <c r="E64" s="10"/>
      <c r="F64" s="11">
        <v>1569</v>
      </c>
      <c r="G64" s="12"/>
      <c r="H64" s="12"/>
      <c r="I64" s="12"/>
      <c r="J64" s="119">
        <f>AVERAGE(F64:I64)</f>
        <v>1569</v>
      </c>
      <c r="K64" s="120"/>
      <c r="M64" s="8">
        <v>2</v>
      </c>
      <c r="N64" s="117">
        <v>9.3000000000000007</v>
      </c>
      <c r="O64" s="118"/>
      <c r="P64" s="2"/>
    </row>
    <row r="65" spans="1:16" x14ac:dyDescent="0.25">
      <c r="A65" s="2"/>
      <c r="C65" s="9" t="s">
        <v>28</v>
      </c>
      <c r="D65" s="10"/>
      <c r="E65" s="10"/>
      <c r="F65" s="11">
        <v>547</v>
      </c>
      <c r="G65" s="12"/>
      <c r="H65" s="12"/>
      <c r="I65" s="12"/>
      <c r="J65" s="119">
        <f t="shared" ref="J65:J70" si="1">AVERAGE(F65:I65)</f>
        <v>547</v>
      </c>
      <c r="K65" s="120"/>
      <c r="M65" s="8">
        <v>3</v>
      </c>
      <c r="N65" s="117">
        <v>9.1999999999999993</v>
      </c>
      <c r="O65" s="118"/>
      <c r="P65" s="2"/>
    </row>
    <row r="66" spans="1:16" ht="15" customHeight="1" x14ac:dyDescent="0.25">
      <c r="A66" s="2"/>
      <c r="C66" s="9" t="s">
        <v>29</v>
      </c>
      <c r="D66" s="11">
        <v>61.99</v>
      </c>
      <c r="E66" s="11">
        <v>6.5</v>
      </c>
      <c r="F66" s="11">
        <v>1068</v>
      </c>
      <c r="G66" s="11">
        <v>1091</v>
      </c>
      <c r="H66" s="11">
        <v>942</v>
      </c>
      <c r="I66" s="11">
        <v>1063</v>
      </c>
      <c r="J66" s="119">
        <f t="shared" si="1"/>
        <v>1041</v>
      </c>
      <c r="K66" s="120"/>
      <c r="M66" s="8">
        <v>4</v>
      </c>
      <c r="N66" s="117">
        <v>8.3000000000000007</v>
      </c>
      <c r="O66" s="118"/>
      <c r="P66" s="2"/>
    </row>
    <row r="67" spans="1:16" ht="15" customHeight="1" x14ac:dyDescent="0.25">
      <c r="A67" s="2"/>
      <c r="C67" s="9" t="s">
        <v>31</v>
      </c>
      <c r="D67" s="11">
        <v>58.53</v>
      </c>
      <c r="E67" s="11">
        <v>8.6999999999999993</v>
      </c>
      <c r="F67" s="11">
        <v>452</v>
      </c>
      <c r="G67" s="11">
        <v>523</v>
      </c>
      <c r="H67" s="11">
        <v>484</v>
      </c>
      <c r="I67" s="11">
        <v>485</v>
      </c>
      <c r="J67" s="119">
        <f t="shared" si="1"/>
        <v>486</v>
      </c>
      <c r="K67" s="120"/>
      <c r="M67" s="8">
        <v>5</v>
      </c>
      <c r="N67" s="117">
        <v>9.6</v>
      </c>
      <c r="O67" s="118"/>
      <c r="P67" s="2"/>
    </row>
    <row r="68" spans="1:16" ht="15.75" customHeight="1" thickBot="1" x14ac:dyDescent="0.3">
      <c r="A68" s="2"/>
      <c r="C68" s="9" t="s">
        <v>33</v>
      </c>
      <c r="D68" s="11"/>
      <c r="E68" s="11"/>
      <c r="F68" s="11">
        <v>217</v>
      </c>
      <c r="G68" s="63">
        <v>282</v>
      </c>
      <c r="H68" s="63">
        <v>338</v>
      </c>
      <c r="I68" s="63">
        <v>321</v>
      </c>
      <c r="J68" s="119">
        <f t="shared" si="1"/>
        <v>289.5</v>
      </c>
      <c r="K68" s="120"/>
      <c r="M68" s="13">
        <v>6</v>
      </c>
      <c r="N68" s="121">
        <v>9.5</v>
      </c>
      <c r="O68" s="122"/>
      <c r="P68" s="2"/>
    </row>
    <row r="69" spans="1:16" ht="15.75" thickBot="1" x14ac:dyDescent="0.3">
      <c r="A69" s="2"/>
      <c r="C69" s="9" t="s">
        <v>35</v>
      </c>
      <c r="D69" s="11"/>
      <c r="E69" s="11"/>
      <c r="F69" s="11">
        <v>139</v>
      </c>
      <c r="G69" s="63">
        <v>151</v>
      </c>
      <c r="H69" s="63">
        <v>165</v>
      </c>
      <c r="I69" s="63">
        <v>188</v>
      </c>
      <c r="J69" s="119">
        <f t="shared" si="1"/>
        <v>160.75</v>
      </c>
      <c r="K69" s="120"/>
      <c r="N69" s="68" t="s">
        <v>36</v>
      </c>
      <c r="O69" s="69" t="s">
        <v>37</v>
      </c>
      <c r="P69" s="2"/>
    </row>
    <row r="70" spans="1:16" ht="15.75" thickBot="1" x14ac:dyDescent="0.3">
      <c r="A70" s="2"/>
      <c r="C70" s="14" t="s">
        <v>39</v>
      </c>
      <c r="D70" s="15">
        <v>57.21</v>
      </c>
      <c r="E70" s="15">
        <v>8.6</v>
      </c>
      <c r="F70" s="15">
        <v>141</v>
      </c>
      <c r="G70" s="15">
        <v>149</v>
      </c>
      <c r="H70" s="15">
        <v>170</v>
      </c>
      <c r="I70" s="15">
        <v>188</v>
      </c>
      <c r="J70" s="123">
        <f t="shared" si="1"/>
        <v>162</v>
      </c>
      <c r="K70" s="124"/>
      <c r="M70" s="67" t="s">
        <v>40</v>
      </c>
      <c r="N70" s="65">
        <v>3.24</v>
      </c>
      <c r="O70" s="66">
        <v>4.8899999999999997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18</v>
      </c>
      <c r="D72" s="18" t="s">
        <v>19</v>
      </c>
      <c r="E72" s="18" t="s">
        <v>20</v>
      </c>
      <c r="F72" s="19" t="s">
        <v>41</v>
      </c>
      <c r="G72" s="20"/>
      <c r="H72" s="17" t="s">
        <v>18</v>
      </c>
      <c r="I72" s="111" t="s">
        <v>42</v>
      </c>
      <c r="J72" s="111"/>
      <c r="K72" s="113"/>
      <c r="M72" s="131" t="s">
        <v>43</v>
      </c>
      <c r="N72" s="132"/>
      <c r="O72" s="115"/>
      <c r="P72" s="2"/>
    </row>
    <row r="73" spans="1:16" ht="15" customHeight="1" x14ac:dyDescent="0.25">
      <c r="A73" s="2"/>
      <c r="C73" s="21" t="s">
        <v>44</v>
      </c>
      <c r="D73" s="11">
        <v>14.59</v>
      </c>
      <c r="E73" s="11">
        <v>7.9</v>
      </c>
      <c r="F73" s="22">
        <v>1001</v>
      </c>
      <c r="G73" s="16"/>
      <c r="H73" s="23" t="s">
        <v>1</v>
      </c>
      <c r="I73" s="135">
        <v>5.42</v>
      </c>
      <c r="J73" s="135"/>
      <c r="K73" s="136"/>
      <c r="M73" s="24" t="s">
        <v>20</v>
      </c>
      <c r="N73" s="25" t="s">
        <v>45</v>
      </c>
      <c r="O73" s="26" t="s">
        <v>46</v>
      </c>
      <c r="P73" s="2"/>
    </row>
    <row r="74" spans="1:16" ht="15.75" thickBot="1" x14ac:dyDescent="0.3">
      <c r="A74" s="2"/>
      <c r="C74" s="21" t="s">
        <v>47</v>
      </c>
      <c r="D74" s="11">
        <v>61.05</v>
      </c>
      <c r="E74" s="11"/>
      <c r="F74" s="22">
        <v>153</v>
      </c>
      <c r="G74" s="16"/>
      <c r="H74" s="27" t="s">
        <v>2</v>
      </c>
      <c r="I74" s="137">
        <v>5.13</v>
      </c>
      <c r="J74" s="137"/>
      <c r="K74" s="138"/>
      <c r="M74" s="65">
        <v>7</v>
      </c>
      <c r="N74" s="28">
        <v>90</v>
      </c>
      <c r="O74" s="66">
        <v>0.03</v>
      </c>
      <c r="P74" s="2"/>
    </row>
    <row r="75" spans="1:16" ht="15" customHeight="1" thickBot="1" x14ac:dyDescent="0.3">
      <c r="A75" s="2"/>
      <c r="C75" s="21" t="s">
        <v>48</v>
      </c>
      <c r="D75" s="11">
        <v>62.28</v>
      </c>
      <c r="E75" s="11"/>
      <c r="F75" s="22">
        <v>145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49</v>
      </c>
      <c r="D76" s="11"/>
      <c r="E76" s="11"/>
      <c r="F76" s="22"/>
      <c r="G76" s="16"/>
      <c r="H76" s="109" t="s">
        <v>50</v>
      </c>
      <c r="I76" s="111"/>
      <c r="J76" s="111"/>
      <c r="K76" s="113"/>
      <c r="M76" s="6" t="s">
        <v>51</v>
      </c>
      <c r="N76" s="29" t="s">
        <v>20</v>
      </c>
      <c r="O76" s="30" t="s">
        <v>52</v>
      </c>
      <c r="P76" s="2"/>
    </row>
    <row r="77" spans="1:16" x14ac:dyDescent="0.25">
      <c r="A77" s="2"/>
      <c r="C77" s="21" t="s">
        <v>53</v>
      </c>
      <c r="D77" s="11">
        <v>61.97</v>
      </c>
      <c r="E77" s="11"/>
      <c r="F77" s="22">
        <v>142</v>
      </c>
      <c r="G77" s="16"/>
      <c r="H77" s="31" t="s">
        <v>54</v>
      </c>
      <c r="I77" s="7" t="s">
        <v>55</v>
      </c>
      <c r="J77" s="7" t="s">
        <v>56</v>
      </c>
      <c r="K77" s="32" t="s">
        <v>57</v>
      </c>
      <c r="M77" s="8">
        <v>1</v>
      </c>
      <c r="N77" s="33">
        <v>5.8</v>
      </c>
      <c r="O77" s="34">
        <v>100</v>
      </c>
      <c r="P77" s="2"/>
    </row>
    <row r="78" spans="1:16" x14ac:dyDescent="0.25">
      <c r="A78" s="2"/>
      <c r="C78" s="21" t="s">
        <v>58</v>
      </c>
      <c r="D78" s="11">
        <v>75.900000000000006</v>
      </c>
      <c r="E78" s="11"/>
      <c r="F78" s="22">
        <v>1472</v>
      </c>
      <c r="G78" s="16"/>
      <c r="H78" s="125">
        <v>5</v>
      </c>
      <c r="I78" s="127">
        <v>255</v>
      </c>
      <c r="J78" s="127">
        <v>172</v>
      </c>
      <c r="K78" s="129">
        <f>((I78-J78)/I78)</f>
        <v>0.32549019607843138</v>
      </c>
      <c r="M78" s="13">
        <v>2</v>
      </c>
      <c r="N78" s="35">
        <v>5.5</v>
      </c>
      <c r="O78" s="36">
        <v>100</v>
      </c>
      <c r="P78" s="2"/>
    </row>
    <row r="79" spans="1:16" ht="15.75" thickBot="1" x14ac:dyDescent="0.3">
      <c r="A79" s="2"/>
      <c r="C79" s="21" t="s">
        <v>59</v>
      </c>
      <c r="D79" s="11">
        <v>76.97</v>
      </c>
      <c r="E79" s="11">
        <v>8.5</v>
      </c>
      <c r="F79" s="22">
        <v>521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60</v>
      </c>
      <c r="D80" s="11"/>
      <c r="E80" s="11"/>
      <c r="F80" s="22">
        <v>502</v>
      </c>
      <c r="G80" s="16"/>
      <c r="H80" s="125"/>
      <c r="I80" s="127"/>
      <c r="J80" s="127"/>
      <c r="K80" s="129" t="e">
        <f>((I80-J80)/I80)</f>
        <v>#DIV/0!</v>
      </c>
      <c r="M80" s="131" t="s">
        <v>61</v>
      </c>
      <c r="N80" s="132"/>
      <c r="O80" s="115"/>
      <c r="P80" s="2"/>
    </row>
    <row r="81" spans="1:16" ht="15.75" thickBot="1" x14ac:dyDescent="0.3">
      <c r="A81" s="2"/>
      <c r="C81" s="21" t="s">
        <v>62</v>
      </c>
      <c r="D81" s="11">
        <v>78.150000000000006</v>
      </c>
      <c r="E81" s="11">
        <v>7.7</v>
      </c>
      <c r="F81" s="22">
        <v>1076</v>
      </c>
      <c r="G81" s="16"/>
      <c r="H81" s="126"/>
      <c r="I81" s="128"/>
      <c r="J81" s="128"/>
      <c r="K81" s="130"/>
      <c r="M81" s="133" t="s">
        <v>63</v>
      </c>
      <c r="N81" s="134"/>
      <c r="O81" s="37">
        <f>(J66-J67)/J66</f>
        <v>0.5331412103746398</v>
      </c>
      <c r="P81" s="2"/>
    </row>
    <row r="82" spans="1:16" ht="15.75" thickBot="1" x14ac:dyDescent="0.3">
      <c r="A82" s="2"/>
      <c r="C82" s="38" t="s">
        <v>64</v>
      </c>
      <c r="D82" s="15"/>
      <c r="E82" s="15"/>
      <c r="F82" s="39">
        <v>1022</v>
      </c>
      <c r="G82" s="16"/>
      <c r="M82" s="133" t="s">
        <v>65</v>
      </c>
      <c r="N82" s="134"/>
      <c r="O82" s="37">
        <f>(J67-J68)/J67</f>
        <v>0.40432098765432101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31" t="s">
        <v>66</v>
      </c>
      <c r="I83" s="132"/>
      <c r="J83" s="132"/>
      <c r="K83" s="115"/>
      <c r="M83" s="133" t="s">
        <v>67</v>
      </c>
      <c r="N83" s="134"/>
      <c r="O83" s="37">
        <f>(J68-J69)/J68</f>
        <v>0.44473229706390327</v>
      </c>
      <c r="P83" s="2"/>
    </row>
    <row r="84" spans="1:16" ht="15.75" customHeight="1" x14ac:dyDescent="0.25">
      <c r="A84" s="2"/>
      <c r="B84" s="41"/>
      <c r="C84" s="42" t="s">
        <v>18</v>
      </c>
      <c r="D84" s="43" t="s">
        <v>19</v>
      </c>
      <c r="E84" s="43" t="s">
        <v>14</v>
      </c>
      <c r="F84" s="19" t="s">
        <v>13</v>
      </c>
      <c r="G84" s="44" t="s">
        <v>20</v>
      </c>
      <c r="H84" s="24" t="s">
        <v>18</v>
      </c>
      <c r="I84" s="25" t="s">
        <v>68</v>
      </c>
      <c r="J84" s="25" t="s">
        <v>69</v>
      </c>
      <c r="K84" s="26" t="s">
        <v>70</v>
      </c>
      <c r="M84" s="133" t="s">
        <v>71</v>
      </c>
      <c r="N84" s="134"/>
      <c r="O84" s="37">
        <f>(J69-J70)/J69</f>
        <v>-7.7760497667185074E-3</v>
      </c>
      <c r="P84" s="2"/>
    </row>
    <row r="85" spans="1:16" x14ac:dyDescent="0.25">
      <c r="A85" s="2"/>
      <c r="B85" s="41"/>
      <c r="C85" s="45" t="s">
        <v>72</v>
      </c>
      <c r="D85" s="33">
        <v>91.2</v>
      </c>
      <c r="E85" s="33"/>
      <c r="F85" s="34"/>
      <c r="G85" s="46"/>
      <c r="H85" s="47" t="s">
        <v>1</v>
      </c>
      <c r="I85" s="33">
        <v>329</v>
      </c>
      <c r="J85" s="33">
        <v>268</v>
      </c>
      <c r="K85" s="34">
        <f>I85-J85</f>
        <v>61</v>
      </c>
      <c r="M85" s="142" t="s">
        <v>73</v>
      </c>
      <c r="N85" s="143"/>
      <c r="O85" s="70">
        <f>(J67-J70)/J67</f>
        <v>0.66666666666666663</v>
      </c>
      <c r="P85" s="2"/>
    </row>
    <row r="86" spans="1:16" ht="15.75" thickBot="1" x14ac:dyDescent="0.3">
      <c r="A86" s="2"/>
      <c r="B86" s="41"/>
      <c r="C86" s="45" t="s">
        <v>74</v>
      </c>
      <c r="D86" s="33">
        <v>73.05</v>
      </c>
      <c r="E86" s="33">
        <v>68.930000000000007</v>
      </c>
      <c r="F86" s="34">
        <v>94.36</v>
      </c>
      <c r="G86" s="48">
        <v>5.6</v>
      </c>
      <c r="H86" s="65" t="s">
        <v>2</v>
      </c>
      <c r="I86" s="35">
        <v>200</v>
      </c>
      <c r="J86" s="35">
        <v>177</v>
      </c>
      <c r="K86" s="34">
        <f>I86-J86</f>
        <v>23</v>
      </c>
      <c r="L86" s="49"/>
      <c r="M86" s="147" t="s">
        <v>75</v>
      </c>
      <c r="N86" s="148"/>
      <c r="O86" s="71">
        <f>(J66-J70)/J66</f>
        <v>0.8443804034582133</v>
      </c>
      <c r="P86" s="2"/>
    </row>
    <row r="87" spans="1:16" ht="15" customHeight="1" x14ac:dyDescent="0.25">
      <c r="A87" s="2"/>
      <c r="B87" s="41"/>
      <c r="C87" s="45" t="s">
        <v>76</v>
      </c>
      <c r="D87" s="33">
        <v>79.25</v>
      </c>
      <c r="E87" s="33">
        <v>66.7</v>
      </c>
      <c r="F87" s="34">
        <v>84.17</v>
      </c>
      <c r="P87" s="2"/>
    </row>
    <row r="88" spans="1:16" ht="15" customHeight="1" x14ac:dyDescent="0.25">
      <c r="A88" s="2"/>
      <c r="B88" s="41"/>
      <c r="C88" s="45" t="s">
        <v>77</v>
      </c>
      <c r="D88" s="33">
        <v>77.349999999999994</v>
      </c>
      <c r="E88" s="33">
        <v>56.17</v>
      </c>
      <c r="F88" s="34">
        <v>72.62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54.6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91.15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90"/>
      <c r="C97" s="139"/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1"/>
      <c r="P97" s="2"/>
    </row>
    <row r="98" spans="1:18" ht="15" customHeight="1" x14ac:dyDescent="0.25">
      <c r="A98" s="2"/>
      <c r="C98" s="139" t="s">
        <v>516</v>
      </c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1"/>
      <c r="P98" s="2"/>
    </row>
    <row r="99" spans="1:18" ht="15" customHeight="1" x14ac:dyDescent="0.25">
      <c r="A99" s="2"/>
      <c r="C99" s="139"/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1"/>
      <c r="P99" s="2"/>
    </row>
    <row r="100" spans="1:18" ht="15.75" customHeight="1" x14ac:dyDescent="0.25">
      <c r="A100" s="2"/>
      <c r="C100" s="139" t="s">
        <v>517</v>
      </c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1"/>
      <c r="P100" s="2"/>
      <c r="R100" s="64" t="s">
        <v>16</v>
      </c>
    </row>
    <row r="101" spans="1:18" ht="15" customHeight="1" x14ac:dyDescent="0.25">
      <c r="A101" s="2"/>
      <c r="C101" s="139" t="s">
        <v>150</v>
      </c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1"/>
      <c r="P101" s="2"/>
    </row>
    <row r="102" spans="1:18" ht="15" customHeight="1" x14ac:dyDescent="0.25">
      <c r="A102" s="2"/>
      <c r="C102" s="139" t="s">
        <v>518</v>
      </c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1"/>
      <c r="P102" s="2"/>
    </row>
    <row r="103" spans="1:18" x14ac:dyDescent="0.25">
      <c r="A103" s="2"/>
      <c r="C103" s="139" t="s">
        <v>519</v>
      </c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1"/>
      <c r="P103" s="2"/>
    </row>
    <row r="104" spans="1:18" x14ac:dyDescent="0.25">
      <c r="A104" s="2"/>
      <c r="C104" s="139" t="s">
        <v>520</v>
      </c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1"/>
      <c r="P104" s="2"/>
    </row>
    <row r="105" spans="1:18" x14ac:dyDescent="0.25">
      <c r="A105" s="2"/>
      <c r="C105" s="139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1"/>
      <c r="P105" s="2"/>
    </row>
    <row r="106" spans="1:18" x14ac:dyDescent="0.25">
      <c r="A106" s="2"/>
      <c r="C106" s="139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1"/>
      <c r="P106" s="2"/>
    </row>
    <row r="107" spans="1:18" x14ac:dyDescent="0.25">
      <c r="A107" s="2"/>
      <c r="C107" s="139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1"/>
      <c r="P107" s="2"/>
    </row>
    <row r="108" spans="1:18" x14ac:dyDescent="0.25">
      <c r="A108" s="2"/>
      <c r="C108" s="139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1"/>
      <c r="P108" s="2"/>
    </row>
    <row r="109" spans="1:18" x14ac:dyDescent="0.25">
      <c r="A109" s="2"/>
      <c r="C109" s="139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1"/>
      <c r="P109" s="2"/>
    </row>
    <row r="110" spans="1:18" x14ac:dyDescent="0.25">
      <c r="A110" s="2"/>
      <c r="C110" s="144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16</v>
      </c>
      <c r="C115" s="4" t="s">
        <v>155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9" t="s">
        <v>18</v>
      </c>
      <c r="D117" s="111" t="s">
        <v>19</v>
      </c>
      <c r="E117" s="111" t="s">
        <v>20</v>
      </c>
      <c r="F117" s="111" t="s">
        <v>21</v>
      </c>
      <c r="G117" s="111"/>
      <c r="H117" s="111"/>
      <c r="I117" s="111"/>
      <c r="J117" s="111"/>
      <c r="K117" s="113"/>
      <c r="M117" s="6" t="s">
        <v>22</v>
      </c>
      <c r="N117" s="114" t="s">
        <v>20</v>
      </c>
      <c r="O117" s="115"/>
      <c r="P117" s="2"/>
    </row>
    <row r="118" spans="1:16" x14ac:dyDescent="0.25">
      <c r="A118" s="2"/>
      <c r="C118" s="110"/>
      <c r="D118" s="112"/>
      <c r="E118" s="112"/>
      <c r="F118" s="7" t="s">
        <v>23</v>
      </c>
      <c r="G118" s="7" t="s">
        <v>24</v>
      </c>
      <c r="H118" s="7" t="s">
        <v>25</v>
      </c>
      <c r="I118" s="7" t="s">
        <v>26</v>
      </c>
      <c r="J118" s="112" t="s">
        <v>6</v>
      </c>
      <c r="K118" s="116"/>
      <c r="M118" s="8">
        <v>1</v>
      </c>
      <c r="N118" s="117"/>
      <c r="O118" s="118"/>
      <c r="P118" s="2"/>
    </row>
    <row r="119" spans="1:16" x14ac:dyDescent="0.25">
      <c r="A119" s="2"/>
      <c r="C119" s="9" t="s">
        <v>27</v>
      </c>
      <c r="D119" s="10"/>
      <c r="E119" s="10"/>
      <c r="F119" s="11">
        <v>1520</v>
      </c>
      <c r="G119" s="12"/>
      <c r="H119" s="12"/>
      <c r="I119" s="12"/>
      <c r="J119" s="119">
        <f>AVERAGE(F119:I119)</f>
        <v>1520</v>
      </c>
      <c r="K119" s="120"/>
      <c r="M119" s="8">
        <v>2</v>
      </c>
      <c r="N119" s="117">
        <v>9.1999999999999993</v>
      </c>
      <c r="O119" s="118"/>
      <c r="P119" s="2"/>
    </row>
    <row r="120" spans="1:16" x14ac:dyDescent="0.25">
      <c r="A120" s="2"/>
      <c r="C120" s="9" t="s">
        <v>28</v>
      </c>
      <c r="D120" s="10"/>
      <c r="E120" s="10"/>
      <c r="F120" s="11">
        <v>595</v>
      </c>
      <c r="G120" s="12"/>
      <c r="H120" s="12"/>
      <c r="I120" s="12"/>
      <c r="J120" s="119">
        <f t="shared" ref="J120:J125" si="2">AVERAGE(F120:I120)</f>
        <v>595</v>
      </c>
      <c r="K120" s="120"/>
      <c r="M120" s="8">
        <v>3</v>
      </c>
      <c r="N120" s="117">
        <v>8.9</v>
      </c>
      <c r="O120" s="118"/>
      <c r="P120" s="2"/>
    </row>
    <row r="121" spans="1:16" x14ac:dyDescent="0.25">
      <c r="A121" s="2"/>
      <c r="C121" s="9" t="s">
        <v>29</v>
      </c>
      <c r="D121" s="11">
        <v>62.45</v>
      </c>
      <c r="E121" s="11">
        <v>6.8</v>
      </c>
      <c r="F121" s="11">
        <v>1031</v>
      </c>
      <c r="G121" s="11">
        <v>1024</v>
      </c>
      <c r="H121" s="11">
        <v>1040</v>
      </c>
      <c r="I121" s="11">
        <v>1071</v>
      </c>
      <c r="J121" s="119">
        <f t="shared" si="2"/>
        <v>1041.5</v>
      </c>
      <c r="K121" s="120"/>
      <c r="M121" s="8">
        <v>4</v>
      </c>
      <c r="N121" s="117">
        <v>8.1</v>
      </c>
      <c r="O121" s="118"/>
      <c r="P121" s="2"/>
    </row>
    <row r="122" spans="1:16" x14ac:dyDescent="0.25">
      <c r="A122" s="2"/>
      <c r="C122" s="9" t="s">
        <v>31</v>
      </c>
      <c r="D122" s="11">
        <v>59.26</v>
      </c>
      <c r="E122" s="11">
        <v>9</v>
      </c>
      <c r="F122" s="11">
        <v>491</v>
      </c>
      <c r="G122" s="11">
        <v>583</v>
      </c>
      <c r="H122" s="11">
        <v>567</v>
      </c>
      <c r="I122" s="11">
        <v>537</v>
      </c>
      <c r="J122" s="119">
        <f t="shared" si="2"/>
        <v>544.5</v>
      </c>
      <c r="K122" s="120"/>
      <c r="M122" s="8">
        <v>5</v>
      </c>
      <c r="N122" s="117">
        <v>9.5</v>
      </c>
      <c r="O122" s="118"/>
      <c r="P122" s="2"/>
    </row>
    <row r="123" spans="1:16" x14ac:dyDescent="0.25">
      <c r="A123" s="2"/>
      <c r="C123" s="9" t="s">
        <v>33</v>
      </c>
      <c r="D123" s="11"/>
      <c r="E123" s="11"/>
      <c r="F123" s="11">
        <v>311</v>
      </c>
      <c r="G123" s="63">
        <v>377</v>
      </c>
      <c r="H123" s="63">
        <v>355</v>
      </c>
      <c r="I123" s="63">
        <v>369</v>
      </c>
      <c r="J123" s="119">
        <f t="shared" si="2"/>
        <v>353</v>
      </c>
      <c r="K123" s="120"/>
      <c r="M123" s="13">
        <v>6</v>
      </c>
      <c r="N123" s="121">
        <v>9.4</v>
      </c>
      <c r="O123" s="122"/>
      <c r="P123" s="2"/>
    </row>
    <row r="124" spans="1:16" ht="15.75" thickBot="1" x14ac:dyDescent="0.3">
      <c r="A124" s="2"/>
      <c r="C124" s="9" t="s">
        <v>35</v>
      </c>
      <c r="D124" s="11"/>
      <c r="E124" s="11"/>
      <c r="F124" s="11">
        <v>194</v>
      </c>
      <c r="G124" s="63">
        <v>192</v>
      </c>
      <c r="H124" s="63">
        <v>196</v>
      </c>
      <c r="I124" s="63">
        <v>198</v>
      </c>
      <c r="J124" s="119">
        <f t="shared" si="2"/>
        <v>195</v>
      </c>
      <c r="K124" s="120"/>
      <c r="N124" s="68" t="s">
        <v>36</v>
      </c>
      <c r="O124" s="69" t="s">
        <v>37</v>
      </c>
      <c r="P124" s="2"/>
    </row>
    <row r="125" spans="1:16" ht="15.75" thickBot="1" x14ac:dyDescent="0.3">
      <c r="A125" s="2"/>
      <c r="C125" s="14" t="s">
        <v>39</v>
      </c>
      <c r="D125" s="15">
        <v>58.72</v>
      </c>
      <c r="E125" s="15">
        <v>8.4</v>
      </c>
      <c r="F125" s="15">
        <v>191</v>
      </c>
      <c r="G125" s="15">
        <v>189</v>
      </c>
      <c r="H125" s="15">
        <v>193</v>
      </c>
      <c r="I125" s="15">
        <v>196</v>
      </c>
      <c r="J125" s="123">
        <f t="shared" si="2"/>
        <v>192.25</v>
      </c>
      <c r="K125" s="124"/>
      <c r="M125" s="67" t="s">
        <v>40</v>
      </c>
      <c r="N125" s="65">
        <v>3.49</v>
      </c>
      <c r="O125" s="66">
        <v>5.25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18</v>
      </c>
      <c r="D127" s="18" t="s">
        <v>19</v>
      </c>
      <c r="E127" s="18" t="s">
        <v>20</v>
      </c>
      <c r="F127" s="19" t="s">
        <v>41</v>
      </c>
      <c r="G127" s="20"/>
      <c r="H127" s="17" t="s">
        <v>18</v>
      </c>
      <c r="I127" s="111" t="s">
        <v>42</v>
      </c>
      <c r="J127" s="111"/>
      <c r="K127" s="113"/>
      <c r="M127" s="131" t="s">
        <v>43</v>
      </c>
      <c r="N127" s="132"/>
      <c r="O127" s="115"/>
      <c r="P127" s="2"/>
    </row>
    <row r="128" spans="1:16" x14ac:dyDescent="0.25">
      <c r="A128" s="2"/>
      <c r="C128" s="21" t="s">
        <v>44</v>
      </c>
      <c r="D128" s="11">
        <v>11.91</v>
      </c>
      <c r="E128" s="11">
        <v>9.5</v>
      </c>
      <c r="F128" s="22">
        <v>1122</v>
      </c>
      <c r="G128" s="16"/>
      <c r="H128" s="23" t="s">
        <v>1</v>
      </c>
      <c r="I128" s="135">
        <v>5.61</v>
      </c>
      <c r="J128" s="135"/>
      <c r="K128" s="136"/>
      <c r="M128" s="24" t="s">
        <v>20</v>
      </c>
      <c r="N128" s="25" t="s">
        <v>45</v>
      </c>
      <c r="O128" s="26" t="s">
        <v>46</v>
      </c>
      <c r="P128" s="2"/>
    </row>
    <row r="129" spans="1:16" ht="15.75" thickBot="1" x14ac:dyDescent="0.3">
      <c r="A129" s="2"/>
      <c r="C129" s="21" t="s">
        <v>47</v>
      </c>
      <c r="D129" s="11">
        <v>61.27</v>
      </c>
      <c r="E129" s="11"/>
      <c r="F129" s="22">
        <v>171</v>
      </c>
      <c r="G129" s="16"/>
      <c r="H129" s="27" t="s">
        <v>2</v>
      </c>
      <c r="I129" s="137">
        <v>5.27</v>
      </c>
      <c r="J129" s="137"/>
      <c r="K129" s="138"/>
      <c r="M129" s="65">
        <v>7</v>
      </c>
      <c r="N129" s="28">
        <v>57</v>
      </c>
      <c r="O129" s="66">
        <v>0.05</v>
      </c>
      <c r="P129" s="2"/>
    </row>
    <row r="130" spans="1:16" ht="15" customHeight="1" thickBot="1" x14ac:dyDescent="0.3">
      <c r="A130" s="2"/>
      <c r="C130" s="21" t="s">
        <v>48</v>
      </c>
      <c r="D130" s="11">
        <v>66.88</v>
      </c>
      <c r="E130" s="11"/>
      <c r="F130" s="22">
        <v>168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49</v>
      </c>
      <c r="D131" s="11"/>
      <c r="E131" s="11"/>
      <c r="F131" s="22"/>
      <c r="G131" s="16"/>
      <c r="H131" s="109" t="s">
        <v>50</v>
      </c>
      <c r="I131" s="111"/>
      <c r="J131" s="111"/>
      <c r="K131" s="113"/>
      <c r="M131" s="6" t="s">
        <v>51</v>
      </c>
      <c r="N131" s="29" t="s">
        <v>20</v>
      </c>
      <c r="O131" s="30" t="s">
        <v>52</v>
      </c>
      <c r="P131" s="2"/>
    </row>
    <row r="132" spans="1:16" x14ac:dyDescent="0.25">
      <c r="A132" s="2"/>
      <c r="C132" s="21" t="s">
        <v>53</v>
      </c>
      <c r="D132" s="11">
        <v>71.2</v>
      </c>
      <c r="E132" s="11"/>
      <c r="F132" s="22">
        <v>164</v>
      </c>
      <c r="G132" s="16"/>
      <c r="H132" s="31" t="s">
        <v>54</v>
      </c>
      <c r="I132" s="7" t="s">
        <v>55</v>
      </c>
      <c r="J132" s="7" t="s">
        <v>56</v>
      </c>
      <c r="K132" s="32" t="s">
        <v>57</v>
      </c>
      <c r="M132" s="8">
        <v>1</v>
      </c>
      <c r="N132" s="33">
        <v>5.5</v>
      </c>
      <c r="O132" s="34">
        <v>100</v>
      </c>
      <c r="P132" s="2"/>
    </row>
    <row r="133" spans="1:16" x14ac:dyDescent="0.25">
      <c r="A133" s="2"/>
      <c r="C133" s="21" t="s">
        <v>58</v>
      </c>
      <c r="D133" s="11">
        <v>75.34</v>
      </c>
      <c r="E133" s="11"/>
      <c r="F133" s="22">
        <v>1575</v>
      </c>
      <c r="G133" s="16"/>
      <c r="H133" s="125">
        <v>11</v>
      </c>
      <c r="I133" s="127">
        <v>512</v>
      </c>
      <c r="J133" s="127">
        <v>312</v>
      </c>
      <c r="K133" s="129">
        <f>((I133-J133)/I133)</f>
        <v>0.390625</v>
      </c>
      <c r="M133" s="13">
        <v>2</v>
      </c>
      <c r="N133" s="35">
        <v>5.7</v>
      </c>
      <c r="O133" s="36">
        <v>100</v>
      </c>
      <c r="P133" s="2"/>
    </row>
    <row r="134" spans="1:16" ht="15.75" thickBot="1" x14ac:dyDescent="0.3">
      <c r="A134" s="2"/>
      <c r="C134" s="21" t="s">
        <v>59</v>
      </c>
      <c r="D134" s="11">
        <v>76.59</v>
      </c>
      <c r="E134" s="11">
        <v>8.4</v>
      </c>
      <c r="F134" s="22">
        <v>510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60</v>
      </c>
      <c r="D135" s="11"/>
      <c r="E135" s="11"/>
      <c r="F135" s="22">
        <v>496</v>
      </c>
      <c r="G135" s="16"/>
      <c r="H135" s="125"/>
      <c r="I135" s="127"/>
      <c r="J135" s="127"/>
      <c r="K135" s="129" t="e">
        <f>((I135-J135)/I135)</f>
        <v>#DIV/0!</v>
      </c>
      <c r="M135" s="131" t="s">
        <v>61</v>
      </c>
      <c r="N135" s="132"/>
      <c r="O135" s="115"/>
      <c r="P135" s="2"/>
    </row>
    <row r="136" spans="1:16" ht="15.75" thickBot="1" x14ac:dyDescent="0.3">
      <c r="A136" s="2"/>
      <c r="C136" s="21" t="s">
        <v>62</v>
      </c>
      <c r="D136" s="11">
        <v>77.83</v>
      </c>
      <c r="E136" s="11">
        <v>7.5</v>
      </c>
      <c r="F136" s="22">
        <v>1065</v>
      </c>
      <c r="G136" s="16"/>
      <c r="H136" s="126"/>
      <c r="I136" s="128"/>
      <c r="J136" s="128"/>
      <c r="K136" s="130"/>
      <c r="M136" s="133" t="s">
        <v>63</v>
      </c>
      <c r="N136" s="134"/>
      <c r="O136" s="37">
        <f>(J121-J122)/J121</f>
        <v>0.47719635141622657</v>
      </c>
      <c r="P136" s="2"/>
    </row>
    <row r="137" spans="1:16" ht="15.75" thickBot="1" x14ac:dyDescent="0.3">
      <c r="A137" s="2"/>
      <c r="C137" s="38" t="s">
        <v>64</v>
      </c>
      <c r="D137" s="15"/>
      <c r="E137" s="15"/>
      <c r="F137" s="39">
        <v>1041</v>
      </c>
      <c r="G137" s="16"/>
      <c r="M137" s="133" t="s">
        <v>65</v>
      </c>
      <c r="N137" s="134"/>
      <c r="O137" s="37">
        <f>(J122-J123)/J122</f>
        <v>0.35169880624426081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31" t="s">
        <v>66</v>
      </c>
      <c r="I138" s="132"/>
      <c r="J138" s="132"/>
      <c r="K138" s="115"/>
      <c r="M138" s="133" t="s">
        <v>67</v>
      </c>
      <c r="N138" s="134"/>
      <c r="O138" s="37">
        <f>(J123-J124)/J123</f>
        <v>0.44759206798866857</v>
      </c>
      <c r="P138" s="2"/>
    </row>
    <row r="139" spans="1:16" ht="15.75" customHeight="1" x14ac:dyDescent="0.25">
      <c r="A139" s="2"/>
      <c r="B139" s="41"/>
      <c r="C139" s="42" t="s">
        <v>18</v>
      </c>
      <c r="D139" s="43" t="s">
        <v>19</v>
      </c>
      <c r="E139" s="43" t="s">
        <v>14</v>
      </c>
      <c r="F139" s="19" t="s">
        <v>13</v>
      </c>
      <c r="G139" s="44" t="s">
        <v>20</v>
      </c>
      <c r="H139" s="24" t="s">
        <v>18</v>
      </c>
      <c r="I139" s="25" t="s">
        <v>68</v>
      </c>
      <c r="J139" s="25" t="s">
        <v>69</v>
      </c>
      <c r="K139" s="26" t="s">
        <v>70</v>
      </c>
      <c r="M139" s="133" t="s">
        <v>71</v>
      </c>
      <c r="N139" s="134"/>
      <c r="O139" s="37">
        <f>(J124-J125)/J124</f>
        <v>1.4102564102564103E-2</v>
      </c>
      <c r="P139" s="2"/>
    </row>
    <row r="140" spans="1:16" x14ac:dyDescent="0.25">
      <c r="A140" s="2"/>
      <c r="B140" s="41"/>
      <c r="C140" s="45" t="s">
        <v>72</v>
      </c>
      <c r="D140" s="33">
        <v>91.35</v>
      </c>
      <c r="E140" s="33"/>
      <c r="F140" s="34"/>
      <c r="G140" s="46"/>
      <c r="H140" s="47" t="s">
        <v>104</v>
      </c>
      <c r="I140" s="33">
        <v>342</v>
      </c>
      <c r="J140" s="33">
        <v>311</v>
      </c>
      <c r="K140" s="34">
        <f>I140-J140</f>
        <v>31</v>
      </c>
      <c r="M140" s="142" t="s">
        <v>73</v>
      </c>
      <c r="N140" s="143"/>
      <c r="O140" s="70">
        <f>(J122-J125)/J122</f>
        <v>0.64692378328741962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72.7</v>
      </c>
      <c r="E141" s="33">
        <v>68.48</v>
      </c>
      <c r="F141" s="34">
        <v>94.2</v>
      </c>
      <c r="G141" s="48">
        <v>5.8</v>
      </c>
      <c r="H141" s="65" t="s">
        <v>2</v>
      </c>
      <c r="I141" s="35">
        <v>189</v>
      </c>
      <c r="J141" s="35">
        <v>167</v>
      </c>
      <c r="K141" s="34">
        <f>I141-J141</f>
        <v>22</v>
      </c>
      <c r="L141" s="49"/>
      <c r="M141" s="147" t="s">
        <v>75</v>
      </c>
      <c r="N141" s="148"/>
      <c r="O141" s="71">
        <f>(J121-J125)/J121</f>
        <v>0.81541046567450792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78.900000000000006</v>
      </c>
      <c r="E142" s="33">
        <v>66.5</v>
      </c>
      <c r="F142" s="34">
        <v>84.28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76.95</v>
      </c>
      <c r="E143" s="33">
        <v>55.77</v>
      </c>
      <c r="F143" s="34">
        <v>72.48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52.83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91.3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90"/>
      <c r="C152" s="139" t="s">
        <v>521</v>
      </c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1"/>
      <c r="P152" s="2"/>
    </row>
    <row r="153" spans="1:16" ht="15" customHeight="1" x14ac:dyDescent="0.25">
      <c r="A153" s="2"/>
      <c r="C153" s="139" t="s">
        <v>158</v>
      </c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1"/>
      <c r="P153" s="2"/>
    </row>
    <row r="154" spans="1:16" ht="15" customHeight="1" x14ac:dyDescent="0.25">
      <c r="A154" s="2"/>
      <c r="C154" s="139" t="s">
        <v>522</v>
      </c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1"/>
      <c r="P154" s="2"/>
    </row>
    <row r="155" spans="1:16" ht="15" customHeight="1" x14ac:dyDescent="0.25">
      <c r="A155" s="2"/>
      <c r="C155" s="139" t="s">
        <v>523</v>
      </c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1"/>
      <c r="P155" s="2"/>
    </row>
    <row r="156" spans="1:16" ht="15" customHeight="1" x14ac:dyDescent="0.25">
      <c r="A156" s="2"/>
      <c r="C156" s="139"/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1"/>
      <c r="P156" s="2"/>
    </row>
    <row r="157" spans="1:16" ht="15" customHeight="1" x14ac:dyDescent="0.25">
      <c r="A157" s="2"/>
      <c r="C157" s="139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1"/>
      <c r="P157" s="2"/>
    </row>
    <row r="158" spans="1:16" ht="15" customHeight="1" x14ac:dyDescent="0.25">
      <c r="A158" s="2"/>
      <c r="C158" s="139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1"/>
      <c r="P158" s="2"/>
    </row>
    <row r="159" spans="1:16" x14ac:dyDescent="0.25">
      <c r="A159" s="2"/>
      <c r="C159" s="139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1"/>
      <c r="P159" s="2"/>
    </row>
    <row r="160" spans="1:16" x14ac:dyDescent="0.25">
      <c r="A160" s="2"/>
      <c r="C160" s="139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1"/>
      <c r="P160" s="2"/>
    </row>
    <row r="161" spans="1:16" x14ac:dyDescent="0.25">
      <c r="A161" s="2"/>
      <c r="C161" s="139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1"/>
      <c r="P161" s="2"/>
    </row>
    <row r="162" spans="1:16" x14ac:dyDescent="0.25">
      <c r="A162" s="2"/>
      <c r="C162" s="139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1"/>
      <c r="P162" s="2"/>
    </row>
    <row r="163" spans="1:16" x14ac:dyDescent="0.25">
      <c r="A163" s="2"/>
      <c r="C163" s="139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1"/>
      <c r="P163" s="2"/>
    </row>
    <row r="164" spans="1:16" x14ac:dyDescent="0.25">
      <c r="A164" s="2"/>
      <c r="C164" s="139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1"/>
      <c r="P164" s="2"/>
    </row>
    <row r="165" spans="1:16" x14ac:dyDescent="0.25">
      <c r="A165" s="2"/>
      <c r="C165" s="144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19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208C-C099-48E7-AB3E-2CD48CDACABA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123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9" t="s">
        <v>18</v>
      </c>
      <c r="D5" s="111" t="s">
        <v>19</v>
      </c>
      <c r="E5" s="111" t="s">
        <v>20</v>
      </c>
      <c r="F5" s="111" t="s">
        <v>21</v>
      </c>
      <c r="G5" s="111"/>
      <c r="H5" s="111"/>
      <c r="I5" s="111"/>
      <c r="J5" s="111"/>
      <c r="K5" s="113"/>
      <c r="M5" s="6" t="s">
        <v>22</v>
      </c>
      <c r="N5" s="114" t="s">
        <v>20</v>
      </c>
      <c r="O5" s="115"/>
      <c r="P5" s="2"/>
    </row>
    <row r="6" spans="1:19" x14ac:dyDescent="0.25">
      <c r="A6" s="2"/>
      <c r="C6" s="110"/>
      <c r="D6" s="112"/>
      <c r="E6" s="112"/>
      <c r="F6" s="7" t="s">
        <v>23</v>
      </c>
      <c r="G6" s="7" t="s">
        <v>24</v>
      </c>
      <c r="H6" s="7" t="s">
        <v>25</v>
      </c>
      <c r="I6" s="7" t="s">
        <v>26</v>
      </c>
      <c r="J6" s="112" t="s">
        <v>6</v>
      </c>
      <c r="K6" s="116"/>
      <c r="M6" s="8">
        <v>1</v>
      </c>
      <c r="N6" s="117"/>
      <c r="O6" s="118"/>
      <c r="P6" s="2"/>
      <c r="R6" s="56" t="s">
        <v>0</v>
      </c>
      <c r="S6" s="56">
        <f>AVERAGE(J9,J66,J121)</f>
        <v>1104</v>
      </c>
    </row>
    <row r="7" spans="1:19" x14ac:dyDescent="0.25">
      <c r="A7" s="2"/>
      <c r="C7" s="9" t="s">
        <v>27</v>
      </c>
      <c r="D7" s="10"/>
      <c r="E7" s="10"/>
      <c r="F7" s="11">
        <v>1627</v>
      </c>
      <c r="G7" s="12"/>
      <c r="H7" s="12"/>
      <c r="I7" s="12"/>
      <c r="J7" s="119">
        <f>AVERAGE(F7:I7)</f>
        <v>1627</v>
      </c>
      <c r="K7" s="120"/>
      <c r="M7" s="8">
        <v>2</v>
      </c>
      <c r="N7" s="117">
        <v>9.6</v>
      </c>
      <c r="O7" s="118"/>
      <c r="P7" s="2"/>
      <c r="R7" s="56" t="s">
        <v>1</v>
      </c>
      <c r="S7" s="72">
        <f>AVERAGE(J10,J67,J122)</f>
        <v>507.33333333333331</v>
      </c>
    </row>
    <row r="8" spans="1:19" x14ac:dyDescent="0.25">
      <c r="A8" s="2"/>
      <c r="C8" s="9" t="s">
        <v>28</v>
      </c>
      <c r="D8" s="10"/>
      <c r="E8" s="10"/>
      <c r="F8" s="11">
        <v>584</v>
      </c>
      <c r="G8" s="12"/>
      <c r="H8" s="12"/>
      <c r="I8" s="12"/>
      <c r="J8" s="119">
        <f t="shared" ref="J8:J13" si="0">AVERAGE(F8:I8)</f>
        <v>584</v>
      </c>
      <c r="K8" s="120"/>
      <c r="M8" s="8">
        <v>3</v>
      </c>
      <c r="N8" s="117">
        <v>9.5</v>
      </c>
      <c r="O8" s="118"/>
      <c r="P8" s="2"/>
      <c r="R8" s="56" t="s">
        <v>2</v>
      </c>
      <c r="S8" s="73">
        <f>AVERAGE(J13,J70,J125)</f>
        <v>237.33333333333334</v>
      </c>
    </row>
    <row r="9" spans="1:19" x14ac:dyDescent="0.25">
      <c r="A9" s="2"/>
      <c r="C9" s="9" t="s">
        <v>29</v>
      </c>
      <c r="D9" s="11">
        <v>63.53</v>
      </c>
      <c r="E9" s="11">
        <v>6.7</v>
      </c>
      <c r="F9" s="11">
        <v>1058</v>
      </c>
      <c r="G9" s="11">
        <v>1125</v>
      </c>
      <c r="H9" s="11">
        <v>1212</v>
      </c>
      <c r="I9" s="11">
        <v>1207</v>
      </c>
      <c r="J9" s="119">
        <f t="shared" si="0"/>
        <v>1150.5</v>
      </c>
      <c r="K9" s="120"/>
      <c r="M9" s="8">
        <v>4</v>
      </c>
      <c r="N9" s="117">
        <v>8.3000000000000007</v>
      </c>
      <c r="O9" s="118"/>
      <c r="P9" s="2"/>
      <c r="R9" s="74" t="s">
        <v>552</v>
      </c>
      <c r="S9" s="76">
        <f>S6-S7</f>
        <v>596.66666666666674</v>
      </c>
    </row>
    <row r="10" spans="1:19" x14ac:dyDescent="0.25">
      <c r="A10" s="2"/>
      <c r="C10" s="9" t="s">
        <v>31</v>
      </c>
      <c r="D10" s="11">
        <v>61.98</v>
      </c>
      <c r="E10" s="11">
        <v>8.9</v>
      </c>
      <c r="F10" s="11">
        <v>602</v>
      </c>
      <c r="G10" s="11">
        <v>563</v>
      </c>
      <c r="H10" s="11">
        <v>498</v>
      </c>
      <c r="I10" s="11">
        <v>519</v>
      </c>
      <c r="J10" s="119">
        <f t="shared" si="0"/>
        <v>545.5</v>
      </c>
      <c r="K10" s="120"/>
      <c r="M10" s="8">
        <v>5</v>
      </c>
      <c r="N10" s="117">
        <v>9.3000000000000007</v>
      </c>
      <c r="O10" s="118"/>
      <c r="P10" s="2"/>
      <c r="R10" s="74" t="s">
        <v>32</v>
      </c>
      <c r="S10" s="76">
        <f>S7-S8</f>
        <v>270</v>
      </c>
    </row>
    <row r="11" spans="1:19" x14ac:dyDescent="0.25">
      <c r="A11" s="2"/>
      <c r="C11" s="9" t="s">
        <v>33</v>
      </c>
      <c r="D11" s="11"/>
      <c r="E11" s="11"/>
      <c r="F11" s="11">
        <v>477</v>
      </c>
      <c r="G11" s="63">
        <v>451</v>
      </c>
      <c r="H11" s="63">
        <v>464</v>
      </c>
      <c r="I11" s="63">
        <v>364</v>
      </c>
      <c r="J11" s="119">
        <f t="shared" si="0"/>
        <v>439</v>
      </c>
      <c r="K11" s="120"/>
      <c r="M11" s="13">
        <v>6</v>
      </c>
      <c r="N11" s="121">
        <v>9.1</v>
      </c>
      <c r="O11" s="122"/>
      <c r="P11" s="2"/>
      <c r="R11" s="74" t="s">
        <v>30</v>
      </c>
      <c r="S11" s="75">
        <f>S6-S8</f>
        <v>866.66666666666663</v>
      </c>
    </row>
    <row r="12" spans="1:19" ht="15.75" thickBot="1" x14ac:dyDescent="0.3">
      <c r="A12" s="2"/>
      <c r="C12" s="9" t="s">
        <v>35</v>
      </c>
      <c r="D12" s="11"/>
      <c r="E12" s="11"/>
      <c r="F12" s="11">
        <v>271</v>
      </c>
      <c r="G12" s="63">
        <v>271</v>
      </c>
      <c r="H12" s="63">
        <v>255</v>
      </c>
      <c r="I12" s="63">
        <v>238</v>
      </c>
      <c r="J12" s="119">
        <f t="shared" si="0"/>
        <v>258.75</v>
      </c>
      <c r="K12" s="120"/>
      <c r="N12" s="68" t="s">
        <v>36</v>
      </c>
      <c r="O12" s="69" t="s">
        <v>37</v>
      </c>
      <c r="P12" s="2"/>
      <c r="R12" s="77" t="s">
        <v>553</v>
      </c>
      <c r="S12" s="94">
        <f>S9/S6</f>
        <v>0.5404589371980677</v>
      </c>
    </row>
    <row r="13" spans="1:19" ht="15.75" thickBot="1" x14ac:dyDescent="0.3">
      <c r="A13" s="2"/>
      <c r="C13" s="14" t="s">
        <v>39</v>
      </c>
      <c r="D13" s="15">
        <v>61.05</v>
      </c>
      <c r="E13" s="15">
        <v>8.5</v>
      </c>
      <c r="F13" s="15">
        <v>257</v>
      </c>
      <c r="G13" s="15">
        <v>235</v>
      </c>
      <c r="H13" s="15">
        <v>261</v>
      </c>
      <c r="I13" s="15">
        <v>236</v>
      </c>
      <c r="J13" s="123">
        <f t="shared" si="0"/>
        <v>247.25</v>
      </c>
      <c r="K13" s="124"/>
      <c r="M13" s="67" t="s">
        <v>40</v>
      </c>
      <c r="N13" s="65">
        <v>3.98</v>
      </c>
      <c r="O13" s="66"/>
      <c r="P13" s="2"/>
      <c r="R13" s="77" t="s">
        <v>38</v>
      </c>
      <c r="S13" s="78">
        <f>S10/S7</f>
        <v>0.53219448094612354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34</v>
      </c>
      <c r="S14" s="94">
        <f>S11/S6</f>
        <v>0.78502415458937191</v>
      </c>
    </row>
    <row r="15" spans="1:19" ht="15" customHeight="1" x14ac:dyDescent="0.25">
      <c r="A15" s="2"/>
      <c r="C15" s="17" t="s">
        <v>18</v>
      </c>
      <c r="D15" s="18" t="s">
        <v>19</v>
      </c>
      <c r="E15" s="18" t="s">
        <v>20</v>
      </c>
      <c r="F15" s="19" t="s">
        <v>41</v>
      </c>
      <c r="G15" s="20"/>
      <c r="H15" s="17" t="s">
        <v>18</v>
      </c>
      <c r="I15" s="111" t="s">
        <v>42</v>
      </c>
      <c r="J15" s="111"/>
      <c r="K15" s="113"/>
      <c r="M15" s="131" t="s">
        <v>43</v>
      </c>
      <c r="N15" s="132"/>
      <c r="O15" s="115"/>
      <c r="P15" s="2"/>
    </row>
    <row r="16" spans="1:19" x14ac:dyDescent="0.25">
      <c r="A16" s="2"/>
      <c r="C16" s="21" t="s">
        <v>44</v>
      </c>
      <c r="D16" s="11">
        <v>5.85</v>
      </c>
      <c r="E16" s="11">
        <v>6.8</v>
      </c>
      <c r="F16" s="22">
        <v>894</v>
      </c>
      <c r="G16" s="16"/>
      <c r="H16" s="23" t="s">
        <v>1</v>
      </c>
      <c r="I16" s="135">
        <v>5.86</v>
      </c>
      <c r="J16" s="135"/>
      <c r="K16" s="136"/>
      <c r="M16" s="24" t="s">
        <v>20</v>
      </c>
      <c r="N16" s="25" t="s">
        <v>45</v>
      </c>
      <c r="O16" s="26" t="s">
        <v>46</v>
      </c>
      <c r="P16" s="2"/>
    </row>
    <row r="17" spans="1:16" ht="15.75" thickBot="1" x14ac:dyDescent="0.3">
      <c r="A17" s="2"/>
      <c r="C17" s="21" t="s">
        <v>47</v>
      </c>
      <c r="D17" s="11">
        <v>62.51</v>
      </c>
      <c r="E17" s="11"/>
      <c r="F17" s="22">
        <v>262</v>
      </c>
      <c r="G17" s="16"/>
      <c r="H17" s="27" t="s">
        <v>2</v>
      </c>
      <c r="I17" s="137">
        <v>5.32</v>
      </c>
      <c r="J17" s="137"/>
      <c r="K17" s="138"/>
      <c r="M17" s="65">
        <v>6.9</v>
      </c>
      <c r="N17" s="28">
        <v>65</v>
      </c>
      <c r="O17" s="66">
        <v>0.04</v>
      </c>
      <c r="P17" s="2"/>
    </row>
    <row r="18" spans="1:16" ht="15.75" thickBot="1" x14ac:dyDescent="0.3">
      <c r="A18" s="2"/>
      <c r="C18" s="21" t="s">
        <v>48</v>
      </c>
      <c r="D18" s="11">
        <v>64.72</v>
      </c>
      <c r="E18" s="11"/>
      <c r="F18" s="22">
        <v>263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49</v>
      </c>
      <c r="D19" s="11"/>
      <c r="E19" s="11"/>
      <c r="F19" s="22"/>
      <c r="G19" s="16"/>
      <c r="H19" s="109" t="s">
        <v>50</v>
      </c>
      <c r="I19" s="111"/>
      <c r="J19" s="111"/>
      <c r="K19" s="113"/>
      <c r="M19" s="6" t="s">
        <v>51</v>
      </c>
      <c r="N19" s="29" t="s">
        <v>20</v>
      </c>
      <c r="O19" s="30" t="s">
        <v>52</v>
      </c>
      <c r="P19" s="2"/>
    </row>
    <row r="20" spans="1:16" x14ac:dyDescent="0.25">
      <c r="A20" s="2"/>
      <c r="C20" s="21" t="s">
        <v>53</v>
      </c>
      <c r="D20" s="11">
        <v>71.349999999999994</v>
      </c>
      <c r="E20" s="11"/>
      <c r="F20" s="22">
        <v>250</v>
      </c>
      <c r="G20" s="16"/>
      <c r="H20" s="31" t="s">
        <v>54</v>
      </c>
      <c r="I20" s="7" t="s">
        <v>55</v>
      </c>
      <c r="J20" s="7" t="s">
        <v>56</v>
      </c>
      <c r="K20" s="32" t="s">
        <v>57</v>
      </c>
      <c r="M20" s="8">
        <v>1</v>
      </c>
      <c r="N20" s="33">
        <v>5.8</v>
      </c>
      <c r="O20" s="34">
        <v>100</v>
      </c>
      <c r="P20" s="2"/>
    </row>
    <row r="21" spans="1:16" ht="15.75" thickBot="1" x14ac:dyDescent="0.3">
      <c r="A21" s="2"/>
      <c r="C21" s="21" t="s">
        <v>58</v>
      </c>
      <c r="D21" s="11">
        <v>72.569999999999993</v>
      </c>
      <c r="E21" s="11"/>
      <c r="F21" s="22">
        <v>1751</v>
      </c>
      <c r="G21" s="16"/>
      <c r="H21" s="125"/>
      <c r="I21" s="127"/>
      <c r="J21" s="127"/>
      <c r="K21" s="129" t="e">
        <f>((I21-J21)/I21)</f>
        <v>#DIV/0!</v>
      </c>
      <c r="M21" s="13">
        <v>2</v>
      </c>
      <c r="N21" s="35">
        <v>5.7</v>
      </c>
      <c r="O21" s="36">
        <v>100</v>
      </c>
      <c r="P21" s="2"/>
    </row>
    <row r="22" spans="1:16" ht="15.75" customHeight="1" thickBot="1" x14ac:dyDescent="0.3">
      <c r="A22" s="2"/>
      <c r="C22" s="21" t="s">
        <v>59</v>
      </c>
      <c r="D22" s="11">
        <v>75.88</v>
      </c>
      <c r="E22" s="11">
        <v>8.6</v>
      </c>
      <c r="F22" s="22">
        <v>454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60</v>
      </c>
      <c r="D23" s="11"/>
      <c r="E23" s="11"/>
      <c r="F23" s="22">
        <v>421</v>
      </c>
      <c r="G23" s="16"/>
      <c r="H23" s="125">
        <v>6</v>
      </c>
      <c r="I23" s="127">
        <v>375</v>
      </c>
      <c r="J23" s="127">
        <v>190</v>
      </c>
      <c r="K23" s="129">
        <f>((I23-J23)/I23)</f>
        <v>0.49333333333333335</v>
      </c>
      <c r="M23" s="131" t="s">
        <v>61</v>
      </c>
      <c r="N23" s="132"/>
      <c r="O23" s="115"/>
      <c r="P23" s="2"/>
    </row>
    <row r="24" spans="1:16" ht="15.75" thickBot="1" x14ac:dyDescent="0.3">
      <c r="A24" s="2"/>
      <c r="C24" s="21" t="s">
        <v>62</v>
      </c>
      <c r="D24" s="11">
        <v>71.349999999999994</v>
      </c>
      <c r="E24" s="11">
        <v>8.1999999999999993</v>
      </c>
      <c r="F24" s="22">
        <v>1025</v>
      </c>
      <c r="G24" s="16"/>
      <c r="H24" s="126"/>
      <c r="I24" s="128"/>
      <c r="J24" s="128"/>
      <c r="K24" s="130"/>
      <c r="M24" s="133" t="s">
        <v>63</v>
      </c>
      <c r="N24" s="134"/>
      <c r="O24" s="37">
        <f>(J9-J10)/J9</f>
        <v>0.52585832246849196</v>
      </c>
      <c r="P24" s="2"/>
    </row>
    <row r="25" spans="1:16" ht="15.75" thickBot="1" x14ac:dyDescent="0.3">
      <c r="A25" s="2"/>
      <c r="C25" s="38" t="s">
        <v>64</v>
      </c>
      <c r="D25" s="15"/>
      <c r="E25" s="15"/>
      <c r="F25" s="39">
        <v>1008</v>
      </c>
      <c r="G25" s="16"/>
      <c r="M25" s="133" t="s">
        <v>65</v>
      </c>
      <c r="N25" s="134"/>
      <c r="O25" s="37">
        <f>(J10-J11)/J10</f>
        <v>0.19523373052245646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31" t="s">
        <v>66</v>
      </c>
      <c r="I26" s="132"/>
      <c r="J26" s="132"/>
      <c r="K26" s="115"/>
      <c r="M26" s="133" t="s">
        <v>67</v>
      </c>
      <c r="N26" s="134"/>
      <c r="O26" s="37">
        <f>(J11-J12)/J11</f>
        <v>0.41059225512528474</v>
      </c>
      <c r="P26" s="2"/>
    </row>
    <row r="27" spans="1:16" ht="15.75" customHeight="1" x14ac:dyDescent="0.25">
      <c r="A27" s="2"/>
      <c r="B27" s="41"/>
      <c r="C27" s="42" t="s">
        <v>18</v>
      </c>
      <c r="D27" s="43" t="s">
        <v>19</v>
      </c>
      <c r="E27" s="43" t="s">
        <v>14</v>
      </c>
      <c r="F27" s="19" t="s">
        <v>13</v>
      </c>
      <c r="G27" s="44" t="s">
        <v>20</v>
      </c>
      <c r="H27" s="24" t="s">
        <v>18</v>
      </c>
      <c r="I27" s="25" t="s">
        <v>68</v>
      </c>
      <c r="J27" s="25" t="s">
        <v>69</v>
      </c>
      <c r="K27" s="26" t="s">
        <v>70</v>
      </c>
      <c r="M27" s="133" t="s">
        <v>71</v>
      </c>
      <c r="N27" s="134"/>
      <c r="O27" s="37">
        <f>(J12-J13)/J12</f>
        <v>4.4444444444444446E-2</v>
      </c>
      <c r="P27" s="2"/>
    </row>
    <row r="28" spans="1:16" ht="15" customHeight="1" x14ac:dyDescent="0.25">
      <c r="A28" s="2"/>
      <c r="B28" s="41"/>
      <c r="C28" s="45" t="s">
        <v>72</v>
      </c>
      <c r="D28" s="33">
        <v>91.55</v>
      </c>
      <c r="E28" s="33"/>
      <c r="F28" s="34"/>
      <c r="G28" s="46"/>
      <c r="H28" s="47" t="s">
        <v>104</v>
      </c>
      <c r="I28" s="33">
        <v>621</v>
      </c>
      <c r="J28" s="33">
        <v>555</v>
      </c>
      <c r="K28" s="34">
        <f>I28-J28</f>
        <v>66</v>
      </c>
      <c r="M28" s="142" t="s">
        <v>73</v>
      </c>
      <c r="N28" s="143"/>
      <c r="O28" s="70">
        <f>(J10-J13)/J10</f>
        <v>0.54674610449129235</v>
      </c>
      <c r="P28" s="2"/>
    </row>
    <row r="29" spans="1:16" ht="15.75" thickBot="1" x14ac:dyDescent="0.3">
      <c r="A29" s="2"/>
      <c r="B29" s="41"/>
      <c r="C29" s="45" t="s">
        <v>74</v>
      </c>
      <c r="D29" s="33">
        <v>72.849999999999994</v>
      </c>
      <c r="E29" s="33">
        <v>68.73</v>
      </c>
      <c r="F29" s="34">
        <v>94.35</v>
      </c>
      <c r="G29" s="48">
        <v>5.4</v>
      </c>
      <c r="H29" s="65" t="s">
        <v>2</v>
      </c>
      <c r="I29" s="35">
        <v>270</v>
      </c>
      <c r="J29" s="35">
        <v>231</v>
      </c>
      <c r="K29" s="36">
        <f>I29-J29</f>
        <v>39</v>
      </c>
      <c r="L29" s="49"/>
      <c r="M29" s="147" t="s">
        <v>75</v>
      </c>
      <c r="N29" s="148"/>
      <c r="O29" s="71">
        <f>(J9-J13)/J9</f>
        <v>0.78509343763581052</v>
      </c>
      <c r="P29" s="2"/>
    </row>
    <row r="30" spans="1:16" ht="15" customHeight="1" x14ac:dyDescent="0.25">
      <c r="A30" s="2"/>
      <c r="B30" s="41"/>
      <c r="C30" s="45" t="s">
        <v>76</v>
      </c>
      <c r="D30" s="33">
        <v>78.900000000000006</v>
      </c>
      <c r="E30" s="33">
        <v>66.59</v>
      </c>
      <c r="F30" s="34">
        <v>84.4</v>
      </c>
      <c r="P30" s="2"/>
    </row>
    <row r="31" spans="1:16" ht="15" customHeight="1" x14ac:dyDescent="0.25">
      <c r="A31" s="2"/>
      <c r="B31" s="41"/>
      <c r="C31" s="45" t="s">
        <v>77</v>
      </c>
      <c r="D31" s="33">
        <v>76.349999999999994</v>
      </c>
      <c r="E31" s="33">
        <v>55.94</v>
      </c>
      <c r="F31" s="34">
        <v>73.260000000000005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54.31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91.85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90"/>
      <c r="C40" s="139" t="s">
        <v>524</v>
      </c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1"/>
      <c r="P40" s="2"/>
    </row>
    <row r="41" spans="1:16" x14ac:dyDescent="0.25">
      <c r="A41" s="2"/>
      <c r="C41" s="139" t="s">
        <v>525</v>
      </c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1"/>
      <c r="P41" s="2"/>
    </row>
    <row r="42" spans="1:16" x14ac:dyDescent="0.25">
      <c r="A42" s="2"/>
      <c r="C42" s="139" t="s">
        <v>526</v>
      </c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1"/>
      <c r="P42" s="2"/>
    </row>
    <row r="43" spans="1:16" x14ac:dyDescent="0.25">
      <c r="A43" s="2"/>
      <c r="C43" s="139" t="s">
        <v>527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1"/>
      <c r="P43" s="2"/>
    </row>
    <row r="44" spans="1:16" x14ac:dyDescent="0.25">
      <c r="A44" s="2"/>
      <c r="C44" s="139" t="s">
        <v>528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1"/>
      <c r="P44" s="2"/>
    </row>
    <row r="45" spans="1:16" x14ac:dyDescent="0.25">
      <c r="A45" s="2"/>
      <c r="C45" s="139" t="s">
        <v>529</v>
      </c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1"/>
      <c r="P45" s="2"/>
    </row>
    <row r="46" spans="1:16" x14ac:dyDescent="0.25">
      <c r="A46" s="2"/>
      <c r="C46" s="139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1"/>
      <c r="P46" s="2"/>
    </row>
    <row r="47" spans="1:16" x14ac:dyDescent="0.25">
      <c r="A47" s="2"/>
      <c r="C47" s="139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1"/>
      <c r="P47" s="2"/>
    </row>
    <row r="48" spans="1:16" x14ac:dyDescent="0.25">
      <c r="A48" s="2"/>
      <c r="C48" s="139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1"/>
      <c r="P48" s="2"/>
    </row>
    <row r="49" spans="1:16" x14ac:dyDescent="0.25">
      <c r="A49" s="2"/>
      <c r="C49" s="139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1"/>
      <c r="P49" s="2"/>
    </row>
    <row r="50" spans="1:16" ht="15" customHeight="1" x14ac:dyDescent="0.25">
      <c r="A50" s="2"/>
      <c r="C50" s="139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1"/>
      <c r="P50" s="2"/>
    </row>
    <row r="51" spans="1:16" x14ac:dyDescent="0.25">
      <c r="A51" s="2"/>
      <c r="C51" s="139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1"/>
      <c r="P51" s="2"/>
    </row>
    <row r="52" spans="1:16" x14ac:dyDescent="0.25">
      <c r="A52" s="2"/>
      <c r="C52" s="139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1"/>
      <c r="P52" s="2"/>
    </row>
    <row r="53" spans="1:16" x14ac:dyDescent="0.25">
      <c r="A53" s="2"/>
      <c r="C53" s="144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168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9" t="s">
        <v>18</v>
      </c>
      <c r="D62" s="111" t="s">
        <v>19</v>
      </c>
      <c r="E62" s="111" t="s">
        <v>20</v>
      </c>
      <c r="F62" s="111" t="s">
        <v>21</v>
      </c>
      <c r="G62" s="111"/>
      <c r="H62" s="111"/>
      <c r="I62" s="111"/>
      <c r="J62" s="111"/>
      <c r="K62" s="113"/>
      <c r="M62" s="6" t="s">
        <v>22</v>
      </c>
      <c r="N62" s="114" t="s">
        <v>20</v>
      </c>
      <c r="O62" s="115"/>
      <c r="P62" s="2"/>
    </row>
    <row r="63" spans="1:16" x14ac:dyDescent="0.25">
      <c r="A63" s="2"/>
      <c r="C63" s="110"/>
      <c r="D63" s="112"/>
      <c r="E63" s="112"/>
      <c r="F63" s="7" t="s">
        <v>23</v>
      </c>
      <c r="G63" s="7" t="s">
        <v>24</v>
      </c>
      <c r="H63" s="7" t="s">
        <v>25</v>
      </c>
      <c r="I63" s="7" t="s">
        <v>26</v>
      </c>
      <c r="J63" s="112" t="s">
        <v>6</v>
      </c>
      <c r="K63" s="116"/>
      <c r="M63" s="8">
        <v>1</v>
      </c>
      <c r="N63" s="117"/>
      <c r="O63" s="118"/>
      <c r="P63" s="2"/>
    </row>
    <row r="64" spans="1:16" ht="15" customHeight="1" x14ac:dyDescent="0.25">
      <c r="A64" s="2"/>
      <c r="C64" s="9" t="s">
        <v>27</v>
      </c>
      <c r="D64" s="10"/>
      <c r="E64" s="10"/>
      <c r="F64" s="11">
        <v>1584</v>
      </c>
      <c r="G64" s="12"/>
      <c r="H64" s="12"/>
      <c r="I64" s="12"/>
      <c r="J64" s="119">
        <f>AVERAGE(F64:I64)</f>
        <v>1584</v>
      </c>
      <c r="K64" s="120"/>
      <c r="M64" s="8">
        <v>2</v>
      </c>
      <c r="N64" s="117">
        <v>9.3000000000000007</v>
      </c>
      <c r="O64" s="118"/>
      <c r="P64" s="2"/>
    </row>
    <row r="65" spans="1:16" x14ac:dyDescent="0.25">
      <c r="A65" s="2"/>
      <c r="C65" s="9" t="s">
        <v>28</v>
      </c>
      <c r="D65" s="10"/>
      <c r="E65" s="10"/>
      <c r="F65" s="11">
        <v>559</v>
      </c>
      <c r="G65" s="12"/>
      <c r="H65" s="12"/>
      <c r="I65" s="12"/>
      <c r="J65" s="119">
        <f t="shared" ref="J65:J70" si="1">AVERAGE(F65:I65)</f>
        <v>559</v>
      </c>
      <c r="K65" s="120"/>
      <c r="M65" s="8">
        <v>3</v>
      </c>
      <c r="N65" s="117">
        <v>9</v>
      </c>
      <c r="O65" s="118"/>
      <c r="P65" s="2"/>
    </row>
    <row r="66" spans="1:16" ht="15" customHeight="1" x14ac:dyDescent="0.25">
      <c r="A66" s="2"/>
      <c r="C66" s="9" t="s">
        <v>29</v>
      </c>
      <c r="D66" s="11">
        <v>64.91</v>
      </c>
      <c r="E66" s="11">
        <v>6.6</v>
      </c>
      <c r="F66" s="11">
        <v>1077</v>
      </c>
      <c r="G66" s="11">
        <v>1089</v>
      </c>
      <c r="H66" s="11">
        <v>1065</v>
      </c>
      <c r="I66" s="11">
        <v>990</v>
      </c>
      <c r="J66" s="119">
        <f t="shared" si="1"/>
        <v>1055.25</v>
      </c>
      <c r="K66" s="120"/>
      <c r="M66" s="8">
        <v>4</v>
      </c>
      <c r="N66" s="117">
        <v>8.4</v>
      </c>
      <c r="O66" s="118"/>
      <c r="P66" s="2"/>
    </row>
    <row r="67" spans="1:16" ht="15" customHeight="1" x14ac:dyDescent="0.25">
      <c r="A67" s="2"/>
      <c r="C67" s="9" t="s">
        <v>31</v>
      </c>
      <c r="D67" s="11">
        <v>62.22</v>
      </c>
      <c r="E67" s="11">
        <v>8.8000000000000007</v>
      </c>
      <c r="F67" s="11">
        <v>529</v>
      </c>
      <c r="G67" s="11">
        <v>533</v>
      </c>
      <c r="H67" s="11">
        <v>530</v>
      </c>
      <c r="I67" s="11">
        <v>491</v>
      </c>
      <c r="J67" s="119">
        <f t="shared" si="1"/>
        <v>520.75</v>
      </c>
      <c r="K67" s="120"/>
      <c r="M67" s="8">
        <v>5</v>
      </c>
      <c r="N67" s="117">
        <v>9.6999999999999993</v>
      </c>
      <c r="O67" s="118"/>
      <c r="P67" s="2"/>
    </row>
    <row r="68" spans="1:16" ht="15.75" customHeight="1" thickBot="1" x14ac:dyDescent="0.3">
      <c r="A68" s="2"/>
      <c r="C68" s="9" t="s">
        <v>33</v>
      </c>
      <c r="D68" s="11"/>
      <c r="E68" s="11"/>
      <c r="F68" s="11">
        <v>361</v>
      </c>
      <c r="G68" s="63">
        <v>377</v>
      </c>
      <c r="H68" s="63">
        <v>379</v>
      </c>
      <c r="I68" s="63">
        <v>359</v>
      </c>
      <c r="J68" s="119">
        <f t="shared" si="1"/>
        <v>369</v>
      </c>
      <c r="K68" s="120"/>
      <c r="M68" s="13">
        <v>6</v>
      </c>
      <c r="N68" s="121">
        <v>8.8000000000000007</v>
      </c>
      <c r="O68" s="122"/>
      <c r="P68" s="2"/>
    </row>
    <row r="69" spans="1:16" ht="15.75" thickBot="1" x14ac:dyDescent="0.3">
      <c r="A69" s="2"/>
      <c r="C69" s="9" t="s">
        <v>35</v>
      </c>
      <c r="D69" s="11"/>
      <c r="E69" s="11"/>
      <c r="F69" s="11">
        <v>233</v>
      </c>
      <c r="G69" s="63">
        <v>249</v>
      </c>
      <c r="H69" s="63">
        <v>245</v>
      </c>
      <c r="I69" s="63">
        <v>214</v>
      </c>
      <c r="J69" s="119">
        <f t="shared" si="1"/>
        <v>235.25</v>
      </c>
      <c r="K69" s="120"/>
      <c r="N69" s="68" t="s">
        <v>36</v>
      </c>
      <c r="O69" s="69" t="s">
        <v>37</v>
      </c>
      <c r="P69" s="2"/>
    </row>
    <row r="70" spans="1:16" ht="15.75" thickBot="1" x14ac:dyDescent="0.3">
      <c r="A70" s="2"/>
      <c r="C70" s="14" t="s">
        <v>39</v>
      </c>
      <c r="D70" s="15">
        <v>61.94</v>
      </c>
      <c r="E70" s="15">
        <v>8.6</v>
      </c>
      <c r="F70" s="15">
        <v>244</v>
      </c>
      <c r="G70" s="15">
        <v>255</v>
      </c>
      <c r="H70" s="15">
        <v>253</v>
      </c>
      <c r="I70" s="15">
        <v>222</v>
      </c>
      <c r="J70" s="123">
        <f t="shared" si="1"/>
        <v>243.5</v>
      </c>
      <c r="K70" s="124"/>
      <c r="M70" s="67" t="s">
        <v>40</v>
      </c>
      <c r="N70" s="65">
        <v>3.56</v>
      </c>
      <c r="O70" s="66">
        <v>6.16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18</v>
      </c>
      <c r="D72" s="18" t="s">
        <v>19</v>
      </c>
      <c r="E72" s="18" t="s">
        <v>20</v>
      </c>
      <c r="F72" s="19" t="s">
        <v>41</v>
      </c>
      <c r="G72" s="20"/>
      <c r="H72" s="17" t="s">
        <v>18</v>
      </c>
      <c r="I72" s="111" t="s">
        <v>42</v>
      </c>
      <c r="J72" s="111"/>
      <c r="K72" s="113"/>
      <c r="M72" s="131" t="s">
        <v>43</v>
      </c>
      <c r="N72" s="132"/>
      <c r="O72" s="115"/>
      <c r="P72" s="2"/>
    </row>
    <row r="73" spans="1:16" ht="15" customHeight="1" x14ac:dyDescent="0.25">
      <c r="A73" s="2"/>
      <c r="C73" s="21" t="s">
        <v>44</v>
      </c>
      <c r="D73" s="11">
        <v>10.74</v>
      </c>
      <c r="E73" s="11">
        <v>9.1999999999999993</v>
      </c>
      <c r="F73" s="22">
        <v>1497</v>
      </c>
      <c r="G73" s="16"/>
      <c r="H73" s="23" t="s">
        <v>1</v>
      </c>
      <c r="I73" s="135">
        <v>6.84</v>
      </c>
      <c r="J73" s="135"/>
      <c r="K73" s="136"/>
      <c r="M73" s="24" t="s">
        <v>20</v>
      </c>
      <c r="N73" s="25" t="s">
        <v>45</v>
      </c>
      <c r="O73" s="26" t="s">
        <v>46</v>
      </c>
      <c r="P73" s="2"/>
    </row>
    <row r="74" spans="1:16" ht="15.75" thickBot="1" x14ac:dyDescent="0.3">
      <c r="A74" s="2"/>
      <c r="C74" s="21" t="s">
        <v>47</v>
      </c>
      <c r="D74" s="11">
        <v>63.36</v>
      </c>
      <c r="E74" s="11"/>
      <c r="F74" s="22">
        <v>262</v>
      </c>
      <c r="G74" s="16"/>
      <c r="H74" s="27" t="s">
        <v>2</v>
      </c>
      <c r="I74" s="137">
        <v>6.16</v>
      </c>
      <c r="J74" s="137"/>
      <c r="K74" s="138"/>
      <c r="M74" s="65">
        <v>7.1</v>
      </c>
      <c r="N74" s="28">
        <v>142</v>
      </c>
      <c r="O74" s="66">
        <v>0.03</v>
      </c>
      <c r="P74" s="2"/>
    </row>
    <row r="75" spans="1:16" ht="15" customHeight="1" thickBot="1" x14ac:dyDescent="0.3">
      <c r="A75" s="2"/>
      <c r="C75" s="21" t="s">
        <v>48</v>
      </c>
      <c r="D75" s="11">
        <v>68.11</v>
      </c>
      <c r="E75" s="11"/>
      <c r="F75" s="22">
        <v>233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49</v>
      </c>
      <c r="D76" s="11"/>
      <c r="E76" s="11"/>
      <c r="F76" s="22"/>
      <c r="G76" s="16"/>
      <c r="H76" s="109" t="s">
        <v>50</v>
      </c>
      <c r="I76" s="111"/>
      <c r="J76" s="111"/>
      <c r="K76" s="113"/>
      <c r="M76" s="6" t="s">
        <v>51</v>
      </c>
      <c r="N76" s="29" t="s">
        <v>20</v>
      </c>
      <c r="O76" s="30" t="s">
        <v>52</v>
      </c>
      <c r="P76" s="2"/>
    </row>
    <row r="77" spans="1:16" x14ac:dyDescent="0.25">
      <c r="A77" s="2"/>
      <c r="C77" s="21" t="s">
        <v>53</v>
      </c>
      <c r="D77" s="11">
        <v>73.02</v>
      </c>
      <c r="E77" s="11"/>
      <c r="F77" s="22">
        <v>241</v>
      </c>
      <c r="G77" s="16"/>
      <c r="H77" s="31" t="s">
        <v>54</v>
      </c>
      <c r="I77" s="7" t="s">
        <v>55</v>
      </c>
      <c r="J77" s="7" t="s">
        <v>56</v>
      </c>
      <c r="K77" s="32" t="s">
        <v>57</v>
      </c>
      <c r="M77" s="8">
        <v>1</v>
      </c>
      <c r="N77" s="33">
        <v>5.8</v>
      </c>
      <c r="O77" s="34">
        <v>100</v>
      </c>
      <c r="P77" s="2"/>
    </row>
    <row r="78" spans="1:16" x14ac:dyDescent="0.25">
      <c r="A78" s="2"/>
      <c r="C78" s="21" t="s">
        <v>58</v>
      </c>
      <c r="D78" s="11">
        <v>74.739999999999995</v>
      </c>
      <c r="E78" s="11"/>
      <c r="F78" s="22">
        <v>1732</v>
      </c>
      <c r="G78" s="16"/>
      <c r="H78" s="125">
        <v>1</v>
      </c>
      <c r="I78" s="127">
        <v>555</v>
      </c>
      <c r="J78" s="127">
        <v>177</v>
      </c>
      <c r="K78" s="129">
        <f>((I78-J78)/I78)</f>
        <v>0.68108108108108112</v>
      </c>
      <c r="M78" s="13">
        <v>2</v>
      </c>
      <c r="N78" s="35">
        <v>5.6</v>
      </c>
      <c r="O78" s="36">
        <v>100</v>
      </c>
      <c r="P78" s="2"/>
    </row>
    <row r="79" spans="1:16" ht="15.75" thickBot="1" x14ac:dyDescent="0.3">
      <c r="A79" s="2"/>
      <c r="C79" s="21" t="s">
        <v>59</v>
      </c>
      <c r="D79" s="11">
        <v>75.540000000000006</v>
      </c>
      <c r="E79" s="11">
        <v>8.6999999999999993</v>
      </c>
      <c r="F79" s="22">
        <v>441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60</v>
      </c>
      <c r="D80" s="11"/>
      <c r="E80" s="11"/>
      <c r="F80" s="22">
        <v>450</v>
      </c>
      <c r="G80" s="16"/>
      <c r="H80" s="125">
        <v>7</v>
      </c>
      <c r="I80" s="127">
        <v>298</v>
      </c>
      <c r="J80" s="127">
        <v>175</v>
      </c>
      <c r="K80" s="129">
        <f>((I80-J80)/I80)</f>
        <v>0.41275167785234901</v>
      </c>
      <c r="M80" s="131" t="s">
        <v>61</v>
      </c>
      <c r="N80" s="132"/>
      <c r="O80" s="115"/>
      <c r="P80" s="2"/>
    </row>
    <row r="81" spans="1:16" ht="15.75" thickBot="1" x14ac:dyDescent="0.3">
      <c r="A81" s="2"/>
      <c r="C81" s="21" t="s">
        <v>62</v>
      </c>
      <c r="D81" s="11">
        <v>76.91</v>
      </c>
      <c r="E81" s="11">
        <v>8.1</v>
      </c>
      <c r="F81" s="22">
        <v>943</v>
      </c>
      <c r="G81" s="16"/>
      <c r="H81" s="126"/>
      <c r="I81" s="128"/>
      <c r="J81" s="128"/>
      <c r="K81" s="130"/>
      <c r="M81" s="133" t="s">
        <v>63</v>
      </c>
      <c r="N81" s="134"/>
      <c r="O81" s="37">
        <f>(J66-J67)/J66</f>
        <v>0.50651504382847667</v>
      </c>
      <c r="P81" s="2"/>
    </row>
    <row r="82" spans="1:16" ht="15.75" thickBot="1" x14ac:dyDescent="0.3">
      <c r="A82" s="2"/>
      <c r="C82" s="38" t="s">
        <v>64</v>
      </c>
      <c r="D82" s="15"/>
      <c r="E82" s="15"/>
      <c r="F82" s="39">
        <v>955</v>
      </c>
      <c r="G82" s="16"/>
      <c r="M82" s="133" t="s">
        <v>65</v>
      </c>
      <c r="N82" s="134"/>
      <c r="O82" s="37">
        <f>(J67-J68)/J67</f>
        <v>0.29140662506000958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31" t="s">
        <v>66</v>
      </c>
      <c r="I83" s="132"/>
      <c r="J83" s="132"/>
      <c r="K83" s="115"/>
      <c r="M83" s="133" t="s">
        <v>67</v>
      </c>
      <c r="N83" s="134"/>
      <c r="O83" s="37">
        <f>(J68-J69)/J68</f>
        <v>0.36246612466124661</v>
      </c>
      <c r="P83" s="2"/>
    </row>
    <row r="84" spans="1:16" ht="15.75" customHeight="1" x14ac:dyDescent="0.25">
      <c r="A84" s="2"/>
      <c r="B84" s="41"/>
      <c r="C84" s="42" t="s">
        <v>18</v>
      </c>
      <c r="D84" s="43" t="s">
        <v>19</v>
      </c>
      <c r="E84" s="43" t="s">
        <v>14</v>
      </c>
      <c r="F84" s="19" t="s">
        <v>13</v>
      </c>
      <c r="G84" s="44" t="s">
        <v>20</v>
      </c>
      <c r="H84" s="24" t="s">
        <v>18</v>
      </c>
      <c r="I84" s="25" t="s">
        <v>68</v>
      </c>
      <c r="J84" s="25" t="s">
        <v>69</v>
      </c>
      <c r="K84" s="26" t="s">
        <v>70</v>
      </c>
      <c r="M84" s="133" t="s">
        <v>71</v>
      </c>
      <c r="N84" s="134"/>
      <c r="O84" s="37">
        <f>(J69-J70)/J69</f>
        <v>-3.5069075451647183E-2</v>
      </c>
      <c r="P84" s="2"/>
    </row>
    <row r="85" spans="1:16" x14ac:dyDescent="0.25">
      <c r="A85" s="2"/>
      <c r="B85" s="41"/>
      <c r="C85" s="45" t="s">
        <v>72</v>
      </c>
      <c r="D85" s="33">
        <v>90.92</v>
      </c>
      <c r="E85" s="33"/>
      <c r="F85" s="34"/>
      <c r="G85" s="46"/>
      <c r="H85" s="47" t="s">
        <v>1</v>
      </c>
      <c r="I85" s="33">
        <v>774</v>
      </c>
      <c r="J85" s="33">
        <v>669</v>
      </c>
      <c r="K85" s="34">
        <f>I85-J85</f>
        <v>105</v>
      </c>
      <c r="M85" s="142" t="s">
        <v>73</v>
      </c>
      <c r="N85" s="143"/>
      <c r="O85" s="70">
        <f>(J67-J70)/J67</f>
        <v>0.53240518482957278</v>
      </c>
      <c r="P85" s="2"/>
    </row>
    <row r="86" spans="1:16" ht="15.75" thickBot="1" x14ac:dyDescent="0.3">
      <c r="A86" s="2"/>
      <c r="B86" s="41"/>
      <c r="C86" s="45" t="s">
        <v>74</v>
      </c>
      <c r="D86" s="33">
        <v>73.05</v>
      </c>
      <c r="E86" s="33">
        <v>68.14</v>
      </c>
      <c r="F86" s="34">
        <v>93.29</v>
      </c>
      <c r="G86" s="48">
        <v>6.4</v>
      </c>
      <c r="H86" s="65" t="s">
        <v>2</v>
      </c>
      <c r="I86" s="35">
        <v>269</v>
      </c>
      <c r="J86" s="35">
        <v>248</v>
      </c>
      <c r="K86" s="34">
        <f>I86-J86</f>
        <v>21</v>
      </c>
      <c r="L86" s="49"/>
      <c r="M86" s="147" t="s">
        <v>75</v>
      </c>
      <c r="N86" s="148"/>
      <c r="O86" s="71">
        <f>(J66-J70)/J66</f>
        <v>0.76924899312959016</v>
      </c>
      <c r="P86" s="2"/>
    </row>
    <row r="87" spans="1:16" ht="15" customHeight="1" x14ac:dyDescent="0.25">
      <c r="A87" s="2"/>
      <c r="B87" s="41"/>
      <c r="C87" s="45" t="s">
        <v>76</v>
      </c>
      <c r="D87" s="33">
        <v>79.55</v>
      </c>
      <c r="E87" s="33">
        <v>66.790000000000006</v>
      </c>
      <c r="F87" s="34">
        <v>83.97</v>
      </c>
      <c r="P87" s="2"/>
    </row>
    <row r="88" spans="1:16" ht="15" customHeight="1" x14ac:dyDescent="0.25">
      <c r="A88" s="2"/>
      <c r="B88" s="41"/>
      <c r="C88" s="45" t="s">
        <v>77</v>
      </c>
      <c r="D88" s="33">
        <v>76.849999999999994</v>
      </c>
      <c r="E88" s="33">
        <v>55.5</v>
      </c>
      <c r="F88" s="34">
        <v>72.22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56.44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90.88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90"/>
      <c r="C97" s="139" t="s">
        <v>530</v>
      </c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1"/>
      <c r="P97" s="2"/>
    </row>
    <row r="98" spans="1:18" ht="15" customHeight="1" x14ac:dyDescent="0.25">
      <c r="A98" s="2"/>
      <c r="C98" s="139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1"/>
      <c r="P98" s="2"/>
    </row>
    <row r="99" spans="1:18" ht="15" customHeight="1" x14ac:dyDescent="0.25">
      <c r="A99" s="2"/>
      <c r="C99" s="139" t="s">
        <v>531</v>
      </c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1"/>
      <c r="P99" s="2"/>
    </row>
    <row r="100" spans="1:18" ht="15.75" customHeight="1" x14ac:dyDescent="0.25">
      <c r="A100" s="2"/>
      <c r="C100" s="139" t="s">
        <v>532</v>
      </c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1"/>
      <c r="P100" s="2"/>
      <c r="R100" s="64" t="s">
        <v>16</v>
      </c>
    </row>
    <row r="101" spans="1:18" ht="15" customHeight="1" x14ac:dyDescent="0.25">
      <c r="A101" s="2"/>
      <c r="C101" s="139" t="s">
        <v>533</v>
      </c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1"/>
      <c r="P101" s="2"/>
    </row>
    <row r="102" spans="1:18" ht="15" customHeight="1" x14ac:dyDescent="0.25">
      <c r="A102" s="2"/>
      <c r="C102" s="139" t="s">
        <v>534</v>
      </c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1"/>
      <c r="P102" s="2"/>
    </row>
    <row r="103" spans="1:18" x14ac:dyDescent="0.25">
      <c r="A103" s="2"/>
      <c r="C103" s="139" t="s">
        <v>535</v>
      </c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1"/>
      <c r="P103" s="2"/>
    </row>
    <row r="104" spans="1:18" x14ac:dyDescent="0.25">
      <c r="A104" s="2"/>
      <c r="C104" s="139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1"/>
      <c r="P104" s="2"/>
    </row>
    <row r="105" spans="1:18" x14ac:dyDescent="0.25">
      <c r="A105" s="2"/>
      <c r="C105" s="139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1"/>
      <c r="P105" s="2"/>
    </row>
    <row r="106" spans="1:18" x14ac:dyDescent="0.25">
      <c r="A106" s="2"/>
      <c r="C106" s="139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1"/>
      <c r="P106" s="2"/>
    </row>
    <row r="107" spans="1:18" x14ac:dyDescent="0.25">
      <c r="A107" s="2"/>
      <c r="C107" s="139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1"/>
      <c r="P107" s="2"/>
    </row>
    <row r="108" spans="1:18" x14ac:dyDescent="0.25">
      <c r="A108" s="2"/>
      <c r="C108" s="139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1"/>
      <c r="P108" s="2"/>
    </row>
    <row r="109" spans="1:18" x14ac:dyDescent="0.25">
      <c r="A109" s="2"/>
      <c r="C109" s="139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1"/>
      <c r="P109" s="2"/>
    </row>
    <row r="110" spans="1:18" x14ac:dyDescent="0.25">
      <c r="A110" s="2"/>
      <c r="C110" s="144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/>
      <c r="C115" s="4" t="s">
        <v>155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9" t="s">
        <v>18</v>
      </c>
      <c r="D117" s="111" t="s">
        <v>19</v>
      </c>
      <c r="E117" s="111" t="s">
        <v>20</v>
      </c>
      <c r="F117" s="111" t="s">
        <v>21</v>
      </c>
      <c r="G117" s="111"/>
      <c r="H117" s="111"/>
      <c r="I117" s="111"/>
      <c r="J117" s="111"/>
      <c r="K117" s="113"/>
      <c r="M117" s="6" t="s">
        <v>22</v>
      </c>
      <c r="N117" s="114" t="s">
        <v>20</v>
      </c>
      <c r="O117" s="115"/>
      <c r="P117" s="2"/>
    </row>
    <row r="118" spans="1:16" x14ac:dyDescent="0.25">
      <c r="A118" s="2"/>
      <c r="C118" s="110"/>
      <c r="D118" s="112"/>
      <c r="E118" s="112"/>
      <c r="F118" s="7" t="s">
        <v>23</v>
      </c>
      <c r="G118" s="7" t="s">
        <v>24</v>
      </c>
      <c r="H118" s="7" t="s">
        <v>25</v>
      </c>
      <c r="I118" s="7" t="s">
        <v>26</v>
      </c>
      <c r="J118" s="112" t="s">
        <v>6</v>
      </c>
      <c r="K118" s="116"/>
      <c r="M118" s="8">
        <v>1</v>
      </c>
      <c r="N118" s="117"/>
      <c r="O118" s="118"/>
      <c r="P118" s="2"/>
    </row>
    <row r="119" spans="1:16" x14ac:dyDescent="0.25">
      <c r="A119" s="2"/>
      <c r="C119" s="9" t="s">
        <v>27</v>
      </c>
      <c r="D119" s="10"/>
      <c r="E119" s="10"/>
      <c r="F119" s="11">
        <v>1619</v>
      </c>
      <c r="G119" s="12"/>
      <c r="H119" s="12"/>
      <c r="I119" s="12"/>
      <c r="J119" s="119">
        <f>AVERAGE(F119:I119)</f>
        <v>1619</v>
      </c>
      <c r="K119" s="120"/>
      <c r="M119" s="8">
        <v>2</v>
      </c>
      <c r="N119" s="117">
        <v>9.3000000000000007</v>
      </c>
      <c r="O119" s="118"/>
      <c r="P119" s="2"/>
    </row>
    <row r="120" spans="1:16" x14ac:dyDescent="0.25">
      <c r="A120" s="2"/>
      <c r="C120" s="9" t="s">
        <v>28</v>
      </c>
      <c r="D120" s="10"/>
      <c r="E120" s="10"/>
      <c r="F120" s="11">
        <v>591</v>
      </c>
      <c r="G120" s="12"/>
      <c r="H120" s="12"/>
      <c r="I120" s="12"/>
      <c r="J120" s="119">
        <f t="shared" ref="J120:J125" si="2">AVERAGE(F120:I120)</f>
        <v>591</v>
      </c>
      <c r="K120" s="120"/>
      <c r="M120" s="8">
        <v>3</v>
      </c>
      <c r="N120" s="117">
        <v>8.9</v>
      </c>
      <c r="O120" s="118"/>
      <c r="P120" s="2"/>
    </row>
    <row r="121" spans="1:16" x14ac:dyDescent="0.25">
      <c r="A121" s="2"/>
      <c r="C121" s="9" t="s">
        <v>29</v>
      </c>
      <c r="D121" s="11">
        <v>61.37</v>
      </c>
      <c r="E121" s="11">
        <v>7.5</v>
      </c>
      <c r="F121" s="11">
        <v>1021</v>
      </c>
      <c r="G121" s="11">
        <v>1109</v>
      </c>
      <c r="H121" s="11">
        <v>1130</v>
      </c>
      <c r="I121" s="11">
        <v>1165</v>
      </c>
      <c r="J121" s="119">
        <f t="shared" si="2"/>
        <v>1106.25</v>
      </c>
      <c r="K121" s="120"/>
      <c r="M121" s="8">
        <v>4</v>
      </c>
      <c r="N121" s="117">
        <v>8.1</v>
      </c>
      <c r="O121" s="118"/>
      <c r="P121" s="2"/>
    </row>
    <row r="122" spans="1:16" x14ac:dyDescent="0.25">
      <c r="A122" s="2"/>
      <c r="C122" s="9" t="s">
        <v>31</v>
      </c>
      <c r="D122" s="11">
        <v>60.36</v>
      </c>
      <c r="E122" s="11">
        <v>8.6999999999999993</v>
      </c>
      <c r="F122" s="11">
        <v>484</v>
      </c>
      <c r="G122" s="11">
        <v>450</v>
      </c>
      <c r="H122" s="11">
        <v>435</v>
      </c>
      <c r="I122" s="11">
        <v>454</v>
      </c>
      <c r="J122" s="119">
        <f t="shared" si="2"/>
        <v>455.75</v>
      </c>
      <c r="K122" s="120"/>
      <c r="M122" s="8">
        <v>5</v>
      </c>
      <c r="N122" s="117">
        <v>9</v>
      </c>
      <c r="O122" s="118"/>
      <c r="P122" s="2"/>
    </row>
    <row r="123" spans="1:16" x14ac:dyDescent="0.25">
      <c r="A123" s="2"/>
      <c r="C123" s="9" t="s">
        <v>33</v>
      </c>
      <c r="D123" s="11"/>
      <c r="E123" s="11"/>
      <c r="F123" s="11">
        <v>339</v>
      </c>
      <c r="G123" s="63">
        <v>302</v>
      </c>
      <c r="H123" s="63">
        <v>322</v>
      </c>
      <c r="I123" s="63">
        <v>330</v>
      </c>
      <c r="J123" s="119">
        <f t="shared" si="2"/>
        <v>323.25</v>
      </c>
      <c r="K123" s="120"/>
      <c r="M123" s="13">
        <v>6</v>
      </c>
      <c r="N123" s="121">
        <v>8</v>
      </c>
      <c r="O123" s="122"/>
      <c r="P123" s="2"/>
    </row>
    <row r="124" spans="1:16" ht="15.75" thickBot="1" x14ac:dyDescent="0.3">
      <c r="A124" s="2"/>
      <c r="C124" s="9" t="s">
        <v>35</v>
      </c>
      <c r="D124" s="11"/>
      <c r="E124" s="11"/>
      <c r="F124" s="11">
        <v>213</v>
      </c>
      <c r="G124" s="63">
        <v>226</v>
      </c>
      <c r="H124" s="63">
        <v>228</v>
      </c>
      <c r="I124" s="63">
        <v>225</v>
      </c>
      <c r="J124" s="119">
        <f t="shared" si="2"/>
        <v>223</v>
      </c>
      <c r="K124" s="120"/>
      <c r="N124" s="68" t="s">
        <v>36</v>
      </c>
      <c r="O124" s="69" t="s">
        <v>37</v>
      </c>
      <c r="P124" s="2"/>
    </row>
    <row r="125" spans="1:16" ht="15.75" thickBot="1" x14ac:dyDescent="0.3">
      <c r="A125" s="2"/>
      <c r="C125" s="14" t="s">
        <v>39</v>
      </c>
      <c r="D125" s="15">
        <v>61.28</v>
      </c>
      <c r="E125" s="15">
        <v>8.6</v>
      </c>
      <c r="F125" s="15">
        <v>211</v>
      </c>
      <c r="G125" s="15">
        <v>224</v>
      </c>
      <c r="H125" s="15">
        <v>227</v>
      </c>
      <c r="I125" s="15">
        <v>223</v>
      </c>
      <c r="J125" s="123">
        <f t="shared" si="2"/>
        <v>221.25</v>
      </c>
      <c r="K125" s="124"/>
      <c r="M125" s="67" t="s">
        <v>40</v>
      </c>
      <c r="N125" s="65">
        <v>3.31</v>
      </c>
      <c r="O125" s="66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18</v>
      </c>
      <c r="D127" s="18" t="s">
        <v>19</v>
      </c>
      <c r="E127" s="18" t="s">
        <v>20</v>
      </c>
      <c r="F127" s="19" t="s">
        <v>41</v>
      </c>
      <c r="G127" s="20"/>
      <c r="H127" s="17" t="s">
        <v>18</v>
      </c>
      <c r="I127" s="111" t="s">
        <v>42</v>
      </c>
      <c r="J127" s="111"/>
      <c r="K127" s="113"/>
      <c r="M127" s="131" t="s">
        <v>43</v>
      </c>
      <c r="N127" s="132"/>
      <c r="O127" s="115"/>
      <c r="P127" s="2"/>
    </row>
    <row r="128" spans="1:16" x14ac:dyDescent="0.25">
      <c r="A128" s="2"/>
      <c r="C128" s="21" t="s">
        <v>44</v>
      </c>
      <c r="D128" s="11">
        <v>9.64</v>
      </c>
      <c r="E128" s="11">
        <v>9.1</v>
      </c>
      <c r="F128" s="22">
        <v>1398</v>
      </c>
      <c r="G128" s="16"/>
      <c r="H128" s="23" t="s">
        <v>1</v>
      </c>
      <c r="I128" s="135">
        <v>5.72</v>
      </c>
      <c r="J128" s="135"/>
      <c r="K128" s="136"/>
      <c r="M128" s="24" t="s">
        <v>20</v>
      </c>
      <c r="N128" s="25" t="s">
        <v>45</v>
      </c>
      <c r="O128" s="26" t="s">
        <v>46</v>
      </c>
      <c r="P128" s="2"/>
    </row>
    <row r="129" spans="1:16" ht="15.75" thickBot="1" x14ac:dyDescent="0.3">
      <c r="A129" s="2"/>
      <c r="C129" s="21" t="s">
        <v>47</v>
      </c>
      <c r="D129" s="11">
        <v>62.24</v>
      </c>
      <c r="E129" s="11"/>
      <c r="F129" s="22">
        <v>228</v>
      </c>
      <c r="G129" s="16"/>
      <c r="H129" s="27" t="s">
        <v>2</v>
      </c>
      <c r="I129" s="137">
        <v>5.38</v>
      </c>
      <c r="J129" s="137"/>
      <c r="K129" s="138"/>
      <c r="M129" s="65">
        <v>7</v>
      </c>
      <c r="N129" s="28">
        <v>58</v>
      </c>
      <c r="O129" s="66">
        <v>0.05</v>
      </c>
      <c r="P129" s="2"/>
    </row>
    <row r="130" spans="1:16" ht="15" customHeight="1" thickBot="1" x14ac:dyDescent="0.3">
      <c r="A130" s="2"/>
      <c r="C130" s="21" t="s">
        <v>48</v>
      </c>
      <c r="D130" s="11">
        <v>68.06</v>
      </c>
      <c r="E130" s="11"/>
      <c r="F130" s="22">
        <v>225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49</v>
      </c>
      <c r="D131" s="11"/>
      <c r="E131" s="11"/>
      <c r="F131" s="22"/>
      <c r="G131" s="16"/>
      <c r="H131" s="109" t="s">
        <v>50</v>
      </c>
      <c r="I131" s="111"/>
      <c r="J131" s="111"/>
      <c r="K131" s="113"/>
      <c r="M131" s="6" t="s">
        <v>51</v>
      </c>
      <c r="N131" s="29" t="s">
        <v>20</v>
      </c>
      <c r="O131" s="30" t="s">
        <v>52</v>
      </c>
      <c r="P131" s="2"/>
    </row>
    <row r="132" spans="1:16" x14ac:dyDescent="0.25">
      <c r="A132" s="2"/>
      <c r="C132" s="21" t="s">
        <v>53</v>
      </c>
      <c r="D132" s="11">
        <v>74.209999999999994</v>
      </c>
      <c r="E132" s="11"/>
      <c r="F132" s="22">
        <v>221</v>
      </c>
      <c r="G132" s="16"/>
      <c r="H132" s="31" t="s">
        <v>54</v>
      </c>
      <c r="I132" s="7" t="s">
        <v>55</v>
      </c>
      <c r="J132" s="7" t="s">
        <v>56</v>
      </c>
      <c r="K132" s="32" t="s">
        <v>57</v>
      </c>
      <c r="M132" s="8">
        <v>1</v>
      </c>
      <c r="N132" s="33">
        <v>5.5</v>
      </c>
      <c r="O132" s="34">
        <v>100</v>
      </c>
      <c r="P132" s="2"/>
    </row>
    <row r="133" spans="1:16" x14ac:dyDescent="0.25">
      <c r="A133" s="2"/>
      <c r="C133" s="21" t="s">
        <v>58</v>
      </c>
      <c r="D133" s="11">
        <v>74.45</v>
      </c>
      <c r="E133" s="11"/>
      <c r="F133" s="22">
        <v>1829</v>
      </c>
      <c r="G133" s="16"/>
      <c r="H133" s="125">
        <v>2</v>
      </c>
      <c r="I133" s="127">
        <v>478</v>
      </c>
      <c r="J133" s="127">
        <v>301</v>
      </c>
      <c r="K133" s="129">
        <f>((I133-J133)/I133)</f>
        <v>0.3702928870292887</v>
      </c>
      <c r="M133" s="13">
        <v>2</v>
      </c>
      <c r="N133" s="35">
        <v>5.7</v>
      </c>
      <c r="O133" s="36">
        <v>100</v>
      </c>
      <c r="P133" s="2"/>
    </row>
    <row r="134" spans="1:16" ht="15.75" thickBot="1" x14ac:dyDescent="0.3">
      <c r="A134" s="2"/>
      <c r="C134" s="21" t="s">
        <v>59</v>
      </c>
      <c r="D134" s="11">
        <v>75.33</v>
      </c>
      <c r="E134" s="11">
        <v>8.5</v>
      </c>
      <c r="F134" s="22">
        <v>464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60</v>
      </c>
      <c r="D135" s="11"/>
      <c r="E135" s="11"/>
      <c r="F135" s="22">
        <v>449</v>
      </c>
      <c r="G135" s="16"/>
      <c r="H135" s="125">
        <v>8</v>
      </c>
      <c r="I135" s="127">
        <v>396</v>
      </c>
      <c r="J135" s="127">
        <v>202</v>
      </c>
      <c r="K135" s="129">
        <f>((I135-J135)/I135)</f>
        <v>0.48989898989898989</v>
      </c>
      <c r="M135" s="131" t="s">
        <v>61</v>
      </c>
      <c r="N135" s="132"/>
      <c r="O135" s="115"/>
      <c r="P135" s="2"/>
    </row>
    <row r="136" spans="1:16" ht="15.75" thickBot="1" x14ac:dyDescent="0.3">
      <c r="A136" s="2"/>
      <c r="C136" s="21" t="s">
        <v>62</v>
      </c>
      <c r="D136" s="11">
        <v>76.78</v>
      </c>
      <c r="E136" s="11">
        <v>7.9</v>
      </c>
      <c r="F136" s="22">
        <v>960</v>
      </c>
      <c r="G136" s="16"/>
      <c r="H136" s="126"/>
      <c r="I136" s="128"/>
      <c r="J136" s="128"/>
      <c r="K136" s="130"/>
      <c r="M136" s="133" t="s">
        <v>63</v>
      </c>
      <c r="N136" s="134"/>
      <c r="O136" s="37">
        <f>(J121-J122)/J121</f>
        <v>0.58802259887005648</v>
      </c>
      <c r="P136" s="2"/>
    </row>
    <row r="137" spans="1:16" ht="15.75" thickBot="1" x14ac:dyDescent="0.3">
      <c r="A137" s="2"/>
      <c r="C137" s="38" t="s">
        <v>64</v>
      </c>
      <c r="D137" s="15"/>
      <c r="E137" s="15"/>
      <c r="F137" s="39">
        <v>945</v>
      </c>
      <c r="G137" s="16"/>
      <c r="M137" s="133" t="s">
        <v>65</v>
      </c>
      <c r="N137" s="134"/>
      <c r="O137" s="37">
        <f>(J122-J123)/J122</f>
        <v>0.29072956664838179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31" t="s">
        <v>66</v>
      </c>
      <c r="I138" s="132"/>
      <c r="J138" s="132"/>
      <c r="K138" s="115"/>
      <c r="M138" s="133" t="s">
        <v>67</v>
      </c>
      <c r="N138" s="134"/>
      <c r="O138" s="37">
        <f>(J123-J124)/J123</f>
        <v>0.31013147718484146</v>
      </c>
      <c r="P138" s="2"/>
    </row>
    <row r="139" spans="1:16" ht="15.75" customHeight="1" x14ac:dyDescent="0.25">
      <c r="A139" s="2"/>
      <c r="B139" s="41"/>
      <c r="C139" s="42" t="s">
        <v>18</v>
      </c>
      <c r="D139" s="43" t="s">
        <v>19</v>
      </c>
      <c r="E139" s="43" t="s">
        <v>14</v>
      </c>
      <c r="F139" s="19" t="s">
        <v>13</v>
      </c>
      <c r="G139" s="44" t="s">
        <v>20</v>
      </c>
      <c r="H139" s="24" t="s">
        <v>18</v>
      </c>
      <c r="I139" s="25" t="s">
        <v>68</v>
      </c>
      <c r="J139" s="25" t="s">
        <v>69</v>
      </c>
      <c r="K139" s="26" t="s">
        <v>70</v>
      </c>
      <c r="M139" s="133" t="s">
        <v>71</v>
      </c>
      <c r="N139" s="134"/>
      <c r="O139" s="37">
        <f>(J124-J125)/J124</f>
        <v>7.8475336322869956E-3</v>
      </c>
      <c r="P139" s="2"/>
    </row>
    <row r="140" spans="1:16" x14ac:dyDescent="0.25">
      <c r="A140" s="2"/>
      <c r="B140" s="41"/>
      <c r="C140" s="45" t="s">
        <v>72</v>
      </c>
      <c r="D140" s="33">
        <v>91.25</v>
      </c>
      <c r="E140" s="33"/>
      <c r="F140" s="34"/>
      <c r="G140" s="46"/>
      <c r="H140" s="47" t="s">
        <v>104</v>
      </c>
      <c r="I140" s="33">
        <v>329</v>
      </c>
      <c r="J140" s="33">
        <v>297</v>
      </c>
      <c r="K140" s="34">
        <f>I140-J140</f>
        <v>32</v>
      </c>
      <c r="M140" s="142" t="s">
        <v>73</v>
      </c>
      <c r="N140" s="143"/>
      <c r="O140" s="70">
        <f>(J122-J125)/J122</f>
        <v>0.51453647833241911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72.650000000000006</v>
      </c>
      <c r="E141" s="33">
        <v>67.89</v>
      </c>
      <c r="F141" s="34">
        <v>93.45</v>
      </c>
      <c r="G141" s="48">
        <v>6.1</v>
      </c>
      <c r="H141" s="65" t="s">
        <v>2</v>
      </c>
      <c r="I141" s="35">
        <v>189</v>
      </c>
      <c r="J141" s="35">
        <v>163</v>
      </c>
      <c r="K141" s="34">
        <f>I141-J141</f>
        <v>26</v>
      </c>
      <c r="L141" s="49"/>
      <c r="M141" s="147" t="s">
        <v>75</v>
      </c>
      <c r="N141" s="148"/>
      <c r="O141" s="71">
        <f>(J121-J125)/J121</f>
        <v>0.8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78.900000000000006</v>
      </c>
      <c r="E142" s="33">
        <v>66.150000000000006</v>
      </c>
      <c r="F142" s="34">
        <v>83.84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76.3</v>
      </c>
      <c r="E143" s="33">
        <v>55.22</v>
      </c>
      <c r="F143" s="34">
        <v>72.37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53.2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91.45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90"/>
      <c r="C152" s="139" t="s">
        <v>497</v>
      </c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1"/>
      <c r="P152" s="2"/>
    </row>
    <row r="153" spans="1:16" ht="15" customHeight="1" x14ac:dyDescent="0.25">
      <c r="A153" s="2"/>
      <c r="C153" s="139" t="s">
        <v>536</v>
      </c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1"/>
      <c r="P153" s="2"/>
    </row>
    <row r="154" spans="1:16" ht="15" customHeight="1" x14ac:dyDescent="0.25">
      <c r="A154" s="2"/>
      <c r="C154" s="139" t="s">
        <v>87</v>
      </c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1"/>
      <c r="P154" s="2"/>
    </row>
    <row r="155" spans="1:16" ht="15" customHeight="1" x14ac:dyDescent="0.25">
      <c r="A155" s="2"/>
      <c r="C155" s="139" t="s">
        <v>222</v>
      </c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1"/>
      <c r="P155" s="2"/>
    </row>
    <row r="156" spans="1:16" ht="15" customHeight="1" x14ac:dyDescent="0.25">
      <c r="A156" s="2"/>
      <c r="C156" s="139" t="s">
        <v>537</v>
      </c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1"/>
      <c r="P156" s="2"/>
    </row>
    <row r="157" spans="1:16" ht="15" customHeight="1" x14ac:dyDescent="0.25">
      <c r="A157" s="2"/>
      <c r="C157" s="139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1"/>
      <c r="P157" s="2"/>
    </row>
    <row r="158" spans="1:16" ht="15" customHeight="1" x14ac:dyDescent="0.25">
      <c r="A158" s="2"/>
      <c r="C158" s="139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1"/>
      <c r="P158" s="2"/>
    </row>
    <row r="159" spans="1:16" x14ac:dyDescent="0.25">
      <c r="A159" s="2"/>
      <c r="C159" s="139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1"/>
      <c r="P159" s="2"/>
    </row>
    <row r="160" spans="1:16" x14ac:dyDescent="0.25">
      <c r="A160" s="2"/>
      <c r="C160" s="139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1"/>
      <c r="P160" s="2"/>
    </row>
    <row r="161" spans="1:16" x14ac:dyDescent="0.25">
      <c r="A161" s="2"/>
      <c r="C161" s="139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1"/>
      <c r="P161" s="2"/>
    </row>
    <row r="162" spans="1:16" x14ac:dyDescent="0.25">
      <c r="A162" s="2"/>
      <c r="C162" s="139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1"/>
      <c r="P162" s="2"/>
    </row>
    <row r="163" spans="1:16" x14ac:dyDescent="0.25">
      <c r="A163" s="2"/>
      <c r="C163" s="139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1"/>
      <c r="P163" s="2"/>
    </row>
    <row r="164" spans="1:16" x14ac:dyDescent="0.25">
      <c r="A164" s="2"/>
      <c r="C164" s="139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1"/>
      <c r="P164" s="2"/>
    </row>
    <row r="165" spans="1:16" x14ac:dyDescent="0.25">
      <c r="A165" s="2"/>
      <c r="C165" s="144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19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5CAC-3D83-4A72-862A-3451B6664C1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2A17E-BBEB-43F4-AB13-986F612C9CB5}">
  <dimension ref="A1:S171"/>
  <sheetViews>
    <sheetView tabSelected="1" topLeftCell="B1" zoomScale="85" zoomScaleNormal="85" workbookViewId="0">
      <selection activeCell="Q24" sqref="Q2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180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09" t="s">
        <v>18</v>
      </c>
      <c r="D5" s="111" t="s">
        <v>19</v>
      </c>
      <c r="E5" s="111" t="s">
        <v>20</v>
      </c>
      <c r="F5" s="111" t="s">
        <v>21</v>
      </c>
      <c r="G5" s="111"/>
      <c r="H5" s="111"/>
      <c r="I5" s="111"/>
      <c r="J5" s="111"/>
      <c r="K5" s="113"/>
      <c r="M5" s="6" t="s">
        <v>22</v>
      </c>
      <c r="N5" s="114" t="s">
        <v>20</v>
      </c>
      <c r="O5" s="115"/>
      <c r="P5" s="2"/>
    </row>
    <row r="6" spans="1:19" x14ac:dyDescent="0.25">
      <c r="A6" s="2"/>
      <c r="C6" s="110"/>
      <c r="D6" s="112"/>
      <c r="E6" s="112"/>
      <c r="F6" s="7" t="s">
        <v>23</v>
      </c>
      <c r="G6" s="7" t="s">
        <v>24</v>
      </c>
      <c r="H6" s="7" t="s">
        <v>25</v>
      </c>
      <c r="I6" s="7" t="s">
        <v>26</v>
      </c>
      <c r="J6" s="112" t="s">
        <v>6</v>
      </c>
      <c r="K6" s="116"/>
      <c r="M6" s="8">
        <v>1</v>
      </c>
      <c r="N6" s="117"/>
      <c r="O6" s="118"/>
      <c r="P6" s="2"/>
      <c r="R6" s="56" t="s">
        <v>0</v>
      </c>
      <c r="S6" s="56">
        <f>AVERAGE(J9,J66,J121)</f>
        <v>1156.8333333333333</v>
      </c>
    </row>
    <row r="7" spans="1:19" x14ac:dyDescent="0.25">
      <c r="A7" s="2"/>
      <c r="C7" s="9" t="s">
        <v>27</v>
      </c>
      <c r="D7" s="10"/>
      <c r="E7" s="10"/>
      <c r="F7" s="11">
        <v>1527</v>
      </c>
      <c r="G7" s="12"/>
      <c r="H7" s="12"/>
      <c r="I7" s="12"/>
      <c r="J7" s="119">
        <f>AVERAGE(F7:I7)</f>
        <v>1527</v>
      </c>
      <c r="K7" s="120"/>
      <c r="M7" s="8">
        <v>2</v>
      </c>
      <c r="N7" s="117">
        <v>9.1999999999999993</v>
      </c>
      <c r="O7" s="118"/>
      <c r="P7" s="2"/>
      <c r="R7" s="56" t="s">
        <v>1</v>
      </c>
      <c r="S7" s="72">
        <f>AVERAGE(J10,J67,J122)</f>
        <v>521.75</v>
      </c>
    </row>
    <row r="8" spans="1:19" x14ac:dyDescent="0.25">
      <c r="A8" s="2"/>
      <c r="C8" s="9" t="s">
        <v>28</v>
      </c>
      <c r="D8" s="10"/>
      <c r="E8" s="10"/>
      <c r="F8" s="11">
        <v>558</v>
      </c>
      <c r="G8" s="12"/>
      <c r="H8" s="12"/>
      <c r="I8" s="12"/>
      <c r="J8" s="119">
        <f t="shared" ref="J8:J13" si="0">AVERAGE(F8:I8)</f>
        <v>558</v>
      </c>
      <c r="K8" s="120"/>
      <c r="M8" s="8">
        <v>3</v>
      </c>
      <c r="N8" s="117">
        <v>9</v>
      </c>
      <c r="O8" s="118"/>
      <c r="P8" s="2"/>
      <c r="R8" s="56" t="s">
        <v>2</v>
      </c>
      <c r="S8" s="73">
        <f>AVERAGE(J13,J70,J125)</f>
        <v>196.41666666666666</v>
      </c>
    </row>
    <row r="9" spans="1:19" x14ac:dyDescent="0.25">
      <c r="A9" s="2"/>
      <c r="C9" s="9" t="s">
        <v>29</v>
      </c>
      <c r="D9" s="11">
        <v>66.61</v>
      </c>
      <c r="E9" s="11">
        <v>7</v>
      </c>
      <c r="F9" s="11">
        <v>1159</v>
      </c>
      <c r="G9" s="11">
        <v>1133</v>
      </c>
      <c r="H9" s="11">
        <v>1033</v>
      </c>
      <c r="I9" s="11">
        <v>1190</v>
      </c>
      <c r="J9" s="119">
        <f t="shared" si="0"/>
        <v>1128.75</v>
      </c>
      <c r="K9" s="120"/>
      <c r="M9" s="8">
        <v>4</v>
      </c>
      <c r="N9" s="117">
        <v>8</v>
      </c>
      <c r="O9" s="118"/>
      <c r="P9" s="2"/>
      <c r="R9" s="74" t="s">
        <v>552</v>
      </c>
      <c r="S9" s="76">
        <f>S6-S7</f>
        <v>635.08333333333326</v>
      </c>
    </row>
    <row r="10" spans="1:19" x14ac:dyDescent="0.25">
      <c r="A10" s="2"/>
      <c r="C10" s="9" t="s">
        <v>31</v>
      </c>
      <c r="D10" s="11">
        <v>62.41</v>
      </c>
      <c r="E10" s="11">
        <v>8.6</v>
      </c>
      <c r="F10" s="11">
        <v>451</v>
      </c>
      <c r="G10" s="11">
        <v>465</v>
      </c>
      <c r="H10" s="11">
        <v>407</v>
      </c>
      <c r="I10" s="11">
        <v>512</v>
      </c>
      <c r="J10" s="119">
        <f t="shared" si="0"/>
        <v>458.75</v>
      </c>
      <c r="K10" s="120"/>
      <c r="M10" s="8">
        <v>5</v>
      </c>
      <c r="N10" s="117">
        <v>9</v>
      </c>
      <c r="O10" s="118"/>
      <c r="P10" s="2"/>
      <c r="R10" s="74" t="s">
        <v>32</v>
      </c>
      <c r="S10" s="76">
        <f>S7-S8</f>
        <v>325.33333333333337</v>
      </c>
    </row>
    <row r="11" spans="1:19" x14ac:dyDescent="0.25">
      <c r="A11" s="2"/>
      <c r="C11" s="9" t="s">
        <v>33</v>
      </c>
      <c r="D11" s="11"/>
      <c r="E11" s="11"/>
      <c r="F11" s="11">
        <v>302</v>
      </c>
      <c r="G11" s="63">
        <v>282</v>
      </c>
      <c r="H11" s="63">
        <v>237</v>
      </c>
      <c r="I11" s="63">
        <v>251</v>
      </c>
      <c r="J11" s="119">
        <f t="shared" si="0"/>
        <v>268</v>
      </c>
      <c r="K11" s="120"/>
      <c r="M11" s="13">
        <v>6</v>
      </c>
      <c r="N11" s="121">
        <v>8.1999999999999993</v>
      </c>
      <c r="O11" s="122"/>
      <c r="P11" s="2"/>
      <c r="R11" s="74" t="s">
        <v>30</v>
      </c>
      <c r="S11" s="75">
        <f>S6-S8</f>
        <v>960.41666666666663</v>
      </c>
    </row>
    <row r="12" spans="1:19" ht="15.75" thickBot="1" x14ac:dyDescent="0.3">
      <c r="A12" s="2"/>
      <c r="C12" s="9" t="s">
        <v>35</v>
      </c>
      <c r="D12" s="11"/>
      <c r="E12" s="11"/>
      <c r="F12" s="11">
        <v>212</v>
      </c>
      <c r="G12" s="63">
        <v>205</v>
      </c>
      <c r="H12" s="63">
        <v>195</v>
      </c>
      <c r="I12" s="63">
        <v>184</v>
      </c>
      <c r="J12" s="119">
        <f t="shared" si="0"/>
        <v>199</v>
      </c>
      <c r="K12" s="120"/>
      <c r="N12" s="68" t="s">
        <v>36</v>
      </c>
      <c r="O12" s="69" t="s">
        <v>37</v>
      </c>
      <c r="P12" s="2"/>
      <c r="R12" s="77" t="s">
        <v>553</v>
      </c>
      <c r="S12" s="94">
        <f>S9/S6</f>
        <v>0.5489842962109206</v>
      </c>
    </row>
    <row r="13" spans="1:19" ht="15.75" thickBot="1" x14ac:dyDescent="0.3">
      <c r="A13" s="2"/>
      <c r="C13" s="14" t="s">
        <v>39</v>
      </c>
      <c r="D13" s="15">
        <v>60.37</v>
      </c>
      <c r="E13" s="15">
        <v>8.3000000000000007</v>
      </c>
      <c r="F13" s="15">
        <v>216</v>
      </c>
      <c r="G13" s="15">
        <v>197</v>
      </c>
      <c r="H13" s="15">
        <v>200</v>
      </c>
      <c r="I13" s="15">
        <v>190</v>
      </c>
      <c r="J13" s="123">
        <f t="shared" si="0"/>
        <v>200.75</v>
      </c>
      <c r="K13" s="124"/>
      <c r="M13" s="67" t="s">
        <v>40</v>
      </c>
      <c r="N13" s="65">
        <v>3.19</v>
      </c>
      <c r="O13" s="66">
        <v>4.66</v>
      </c>
      <c r="P13" s="2"/>
      <c r="R13" s="77" t="s">
        <v>38</v>
      </c>
      <c r="S13" s="78">
        <f>S10/S7</f>
        <v>0.6235425650854497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34</v>
      </c>
      <c r="S14" s="94">
        <f>S11/S6</f>
        <v>0.83021178504538251</v>
      </c>
    </row>
    <row r="15" spans="1:19" ht="15" customHeight="1" x14ac:dyDescent="0.25">
      <c r="A15" s="2"/>
      <c r="C15" s="17" t="s">
        <v>18</v>
      </c>
      <c r="D15" s="18" t="s">
        <v>19</v>
      </c>
      <c r="E15" s="18" t="s">
        <v>20</v>
      </c>
      <c r="F15" s="19" t="s">
        <v>41</v>
      </c>
      <c r="G15" s="20"/>
      <c r="H15" s="17" t="s">
        <v>18</v>
      </c>
      <c r="I15" s="111" t="s">
        <v>42</v>
      </c>
      <c r="J15" s="111"/>
      <c r="K15" s="113"/>
      <c r="M15" s="131" t="s">
        <v>43</v>
      </c>
      <c r="N15" s="132"/>
      <c r="O15" s="115"/>
      <c r="P15" s="2"/>
    </row>
    <row r="16" spans="1:19" x14ac:dyDescent="0.25">
      <c r="A16" s="2"/>
      <c r="C16" s="21" t="s">
        <v>44</v>
      </c>
      <c r="D16" s="11">
        <v>10.53</v>
      </c>
      <c r="E16" s="11">
        <v>10.1</v>
      </c>
      <c r="F16" s="22">
        <v>1029</v>
      </c>
      <c r="G16" s="16"/>
      <c r="H16" s="23" t="s">
        <v>1</v>
      </c>
      <c r="I16" s="135">
        <v>5.28</v>
      </c>
      <c r="J16" s="135"/>
      <c r="K16" s="136"/>
      <c r="M16" s="24" t="s">
        <v>20</v>
      </c>
      <c r="N16" s="25" t="s">
        <v>45</v>
      </c>
      <c r="O16" s="26" t="s">
        <v>46</v>
      </c>
      <c r="P16" s="2"/>
    </row>
    <row r="17" spans="1:16" ht="15.75" thickBot="1" x14ac:dyDescent="0.3">
      <c r="A17" s="2"/>
      <c r="C17" s="21" t="s">
        <v>47</v>
      </c>
      <c r="D17" s="11">
        <v>65.83</v>
      </c>
      <c r="E17" s="11"/>
      <c r="F17" s="22">
        <v>201</v>
      </c>
      <c r="G17" s="16"/>
      <c r="H17" s="27" t="s">
        <v>2</v>
      </c>
      <c r="I17" s="137">
        <v>5.04</v>
      </c>
      <c r="J17" s="137"/>
      <c r="K17" s="138"/>
      <c r="M17" s="65">
        <v>7</v>
      </c>
      <c r="N17" s="28">
        <v>115</v>
      </c>
      <c r="O17" s="66">
        <v>0.03</v>
      </c>
      <c r="P17" s="2"/>
    </row>
    <row r="18" spans="1:16" ht="15.75" thickBot="1" x14ac:dyDescent="0.3">
      <c r="A18" s="2"/>
      <c r="C18" s="21" t="s">
        <v>48</v>
      </c>
      <c r="D18" s="11"/>
      <c r="E18" s="11"/>
      <c r="F18" s="22"/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49</v>
      </c>
      <c r="D19" s="11">
        <v>66.489999999999995</v>
      </c>
      <c r="E19" s="11"/>
      <c r="F19" s="22">
        <v>211</v>
      </c>
      <c r="G19" s="16"/>
      <c r="H19" s="109" t="s">
        <v>50</v>
      </c>
      <c r="I19" s="111"/>
      <c r="J19" s="111"/>
      <c r="K19" s="113"/>
      <c r="M19" s="6" t="s">
        <v>51</v>
      </c>
      <c r="N19" s="29" t="s">
        <v>20</v>
      </c>
      <c r="O19" s="30" t="s">
        <v>52</v>
      </c>
      <c r="P19" s="2"/>
    </row>
    <row r="20" spans="1:16" x14ac:dyDescent="0.25">
      <c r="A20" s="2"/>
      <c r="C20" s="21" t="s">
        <v>53</v>
      </c>
      <c r="D20" s="11">
        <v>66.510000000000005</v>
      </c>
      <c r="E20" s="11"/>
      <c r="F20" s="22">
        <v>204</v>
      </c>
      <c r="G20" s="16"/>
      <c r="H20" s="31" t="s">
        <v>54</v>
      </c>
      <c r="I20" s="7" t="s">
        <v>55</v>
      </c>
      <c r="J20" s="7" t="s">
        <v>56</v>
      </c>
      <c r="K20" s="32" t="s">
        <v>57</v>
      </c>
      <c r="M20" s="8">
        <v>1</v>
      </c>
      <c r="N20" s="33">
        <v>5.5</v>
      </c>
      <c r="O20" s="34">
        <v>100</v>
      </c>
      <c r="P20" s="2"/>
    </row>
    <row r="21" spans="1:16" x14ac:dyDescent="0.25">
      <c r="A21" s="2"/>
      <c r="C21" s="21" t="s">
        <v>58</v>
      </c>
      <c r="D21" s="11">
        <v>72.709999999999994</v>
      </c>
      <c r="E21" s="11"/>
      <c r="F21" s="22">
        <v>1180</v>
      </c>
      <c r="G21" s="16"/>
      <c r="H21" s="125">
        <v>3</v>
      </c>
      <c r="I21" s="127">
        <v>495</v>
      </c>
      <c r="J21" s="127">
        <v>439</v>
      </c>
      <c r="K21" s="129">
        <f>((I21-J21)/I21)</f>
        <v>0.11313131313131314</v>
      </c>
      <c r="M21" s="13">
        <v>2</v>
      </c>
      <c r="N21" s="35">
        <v>5.4</v>
      </c>
      <c r="O21" s="36">
        <v>100</v>
      </c>
      <c r="P21" s="2"/>
    </row>
    <row r="22" spans="1:16" ht="15.75" customHeight="1" thickBot="1" x14ac:dyDescent="0.3">
      <c r="A22" s="2"/>
      <c r="C22" s="21" t="s">
        <v>59</v>
      </c>
      <c r="D22" s="11">
        <v>73.77</v>
      </c>
      <c r="E22" s="11">
        <v>8.1999999999999993</v>
      </c>
      <c r="F22" s="22">
        <v>523</v>
      </c>
      <c r="G22" s="16"/>
      <c r="H22" s="125"/>
      <c r="I22" s="127"/>
      <c r="J22" s="127"/>
      <c r="K22" s="129"/>
      <c r="P22" s="2"/>
    </row>
    <row r="23" spans="1:16" ht="15" customHeight="1" x14ac:dyDescent="0.25">
      <c r="A23" s="2"/>
      <c r="C23" s="21" t="s">
        <v>60</v>
      </c>
      <c r="D23" s="11"/>
      <c r="E23" s="11"/>
      <c r="F23" s="22">
        <v>596</v>
      </c>
      <c r="G23" s="16"/>
      <c r="H23" s="125">
        <v>12</v>
      </c>
      <c r="I23" s="127">
        <v>318</v>
      </c>
      <c r="J23" s="127">
        <v>157</v>
      </c>
      <c r="K23" s="129">
        <f>((I23-J23)/I23)</f>
        <v>0.50628930817610063</v>
      </c>
      <c r="M23" s="131" t="s">
        <v>61</v>
      </c>
      <c r="N23" s="132"/>
      <c r="O23" s="115"/>
      <c r="P23" s="2"/>
    </row>
    <row r="24" spans="1:16" ht="15.75" thickBot="1" x14ac:dyDescent="0.3">
      <c r="A24" s="2"/>
      <c r="C24" s="21" t="s">
        <v>62</v>
      </c>
      <c r="D24" s="11">
        <v>78.36</v>
      </c>
      <c r="E24" s="11">
        <v>7.4</v>
      </c>
      <c r="F24" s="22">
        <v>1078</v>
      </c>
      <c r="G24" s="16"/>
      <c r="H24" s="126"/>
      <c r="I24" s="128"/>
      <c r="J24" s="128"/>
      <c r="K24" s="130"/>
      <c r="M24" s="133" t="s">
        <v>63</v>
      </c>
      <c r="N24" s="134"/>
      <c r="O24" s="37">
        <f>(J9-J10)/J9</f>
        <v>0.59357696566998897</v>
      </c>
      <c r="P24" s="2"/>
    </row>
    <row r="25" spans="1:16" ht="15.75" thickBot="1" x14ac:dyDescent="0.3">
      <c r="A25" s="2"/>
      <c r="C25" s="38" t="s">
        <v>64</v>
      </c>
      <c r="D25" s="15"/>
      <c r="E25" s="15"/>
      <c r="F25" s="39">
        <v>1141</v>
      </c>
      <c r="G25" s="16"/>
      <c r="M25" s="133" t="s">
        <v>65</v>
      </c>
      <c r="N25" s="134"/>
      <c r="O25" s="37">
        <f>(J10-J11)/J10</f>
        <v>0.41580381471389644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31" t="s">
        <v>66</v>
      </c>
      <c r="I26" s="132"/>
      <c r="J26" s="132"/>
      <c r="K26" s="115"/>
      <c r="M26" s="133" t="s">
        <v>67</v>
      </c>
      <c r="N26" s="134"/>
      <c r="O26" s="37">
        <f>(J11-J12)/J11</f>
        <v>0.2574626865671642</v>
      </c>
      <c r="P26" s="2"/>
    </row>
    <row r="27" spans="1:16" ht="15.75" customHeight="1" x14ac:dyDescent="0.25">
      <c r="A27" s="2"/>
      <c r="B27" s="41"/>
      <c r="C27" s="42" t="s">
        <v>18</v>
      </c>
      <c r="D27" s="43" t="s">
        <v>19</v>
      </c>
      <c r="E27" s="43" t="s">
        <v>14</v>
      </c>
      <c r="F27" s="19" t="s">
        <v>13</v>
      </c>
      <c r="G27" s="44" t="s">
        <v>20</v>
      </c>
      <c r="H27" s="24" t="s">
        <v>18</v>
      </c>
      <c r="I27" s="25" t="s">
        <v>68</v>
      </c>
      <c r="J27" s="25" t="s">
        <v>69</v>
      </c>
      <c r="K27" s="26" t="s">
        <v>70</v>
      </c>
      <c r="M27" s="133" t="s">
        <v>71</v>
      </c>
      <c r="N27" s="134"/>
      <c r="O27" s="37">
        <f>(J12-J13)/J12</f>
        <v>-8.7939698492462311E-3</v>
      </c>
      <c r="P27" s="2"/>
    </row>
    <row r="28" spans="1:16" ht="15" customHeight="1" x14ac:dyDescent="0.25">
      <c r="A28" s="2"/>
      <c r="B28" s="41"/>
      <c r="C28" s="45" t="s">
        <v>72</v>
      </c>
      <c r="D28" s="33">
        <v>91.45</v>
      </c>
      <c r="E28" s="33"/>
      <c r="F28" s="34"/>
      <c r="G28" s="46"/>
      <c r="H28" s="47" t="s">
        <v>104</v>
      </c>
      <c r="I28" s="33">
        <v>324</v>
      </c>
      <c r="J28" s="33">
        <v>255</v>
      </c>
      <c r="K28" s="34">
        <f>I28-J28</f>
        <v>69</v>
      </c>
      <c r="M28" s="142" t="s">
        <v>73</v>
      </c>
      <c r="N28" s="143"/>
      <c r="O28" s="70">
        <f>(J10-J13)/J10</f>
        <v>0.56239782016348772</v>
      </c>
      <c r="P28" s="2"/>
    </row>
    <row r="29" spans="1:16" ht="15.75" thickBot="1" x14ac:dyDescent="0.3">
      <c r="A29" s="2"/>
      <c r="B29" s="41"/>
      <c r="C29" s="45" t="s">
        <v>74</v>
      </c>
      <c r="D29" s="33">
        <v>73.2</v>
      </c>
      <c r="E29" s="33">
        <v>69.19</v>
      </c>
      <c r="F29" s="34">
        <v>94.52</v>
      </c>
      <c r="G29" s="48">
        <v>5.6</v>
      </c>
      <c r="H29" s="65" t="s">
        <v>2</v>
      </c>
      <c r="I29" s="35">
        <v>223</v>
      </c>
      <c r="J29" s="35">
        <v>200</v>
      </c>
      <c r="K29" s="36">
        <f>I29-J29</f>
        <v>23</v>
      </c>
      <c r="L29" s="49"/>
      <c r="M29" s="147" t="s">
        <v>75</v>
      </c>
      <c r="N29" s="148"/>
      <c r="O29" s="71">
        <f>(J9-J13)/J9</f>
        <v>0.8221483942414175</v>
      </c>
      <c r="P29" s="2"/>
    </row>
    <row r="30" spans="1:16" ht="15" customHeight="1" x14ac:dyDescent="0.25">
      <c r="A30" s="2"/>
      <c r="B30" s="41"/>
      <c r="C30" s="45" t="s">
        <v>76</v>
      </c>
      <c r="D30" s="33">
        <v>79.400000000000006</v>
      </c>
      <c r="E30" s="33">
        <v>66.569999999999993</v>
      </c>
      <c r="F30" s="34">
        <v>83.84</v>
      </c>
      <c r="P30" s="2"/>
    </row>
    <row r="31" spans="1:16" ht="15" customHeight="1" x14ac:dyDescent="0.25">
      <c r="A31" s="2"/>
      <c r="B31" s="41"/>
      <c r="C31" s="45" t="s">
        <v>77</v>
      </c>
      <c r="D31" s="33">
        <v>76.7</v>
      </c>
      <c r="E31" s="33">
        <v>55.96</v>
      </c>
      <c r="F31" s="34">
        <v>72.959999999999994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55.25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91.55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90"/>
      <c r="C40" s="139"/>
      <c r="D40" s="140"/>
      <c r="E40" s="140"/>
      <c r="F40" s="140"/>
      <c r="G40" s="140"/>
      <c r="H40" s="140"/>
      <c r="I40" s="140"/>
      <c r="J40" s="140"/>
      <c r="K40" s="140"/>
      <c r="L40" s="140"/>
      <c r="M40" s="140"/>
      <c r="N40" s="140"/>
      <c r="O40" s="141"/>
      <c r="P40" s="2"/>
    </row>
    <row r="41" spans="1:16" x14ac:dyDescent="0.25">
      <c r="A41" s="2"/>
      <c r="C41" s="139" t="s">
        <v>538</v>
      </c>
      <c r="D41" s="140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1"/>
      <c r="P41" s="2"/>
    </row>
    <row r="42" spans="1:16" x14ac:dyDescent="0.25">
      <c r="A42" s="2"/>
      <c r="C42" s="139"/>
      <c r="D42" s="140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1"/>
      <c r="P42" s="2"/>
    </row>
    <row r="43" spans="1:16" x14ac:dyDescent="0.25">
      <c r="A43" s="2"/>
      <c r="C43" s="139" t="s">
        <v>539</v>
      </c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1"/>
      <c r="P43" s="2"/>
    </row>
    <row r="44" spans="1:16" x14ac:dyDescent="0.25">
      <c r="A44" s="2"/>
      <c r="C44" s="139" t="s">
        <v>349</v>
      </c>
      <c r="D44" s="140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1"/>
      <c r="P44" s="2"/>
    </row>
    <row r="45" spans="1:16" x14ac:dyDescent="0.25">
      <c r="A45" s="2"/>
      <c r="C45" s="139" t="s">
        <v>540</v>
      </c>
      <c r="D45" s="140"/>
      <c r="E45" s="140"/>
      <c r="F45" s="140"/>
      <c r="G45" s="140"/>
      <c r="H45" s="140"/>
      <c r="I45" s="140"/>
      <c r="J45" s="140"/>
      <c r="K45" s="140"/>
      <c r="L45" s="140"/>
      <c r="M45" s="140"/>
      <c r="N45" s="140"/>
      <c r="O45" s="141"/>
      <c r="P45" s="2"/>
    </row>
    <row r="46" spans="1:16" x14ac:dyDescent="0.25">
      <c r="A46" s="2"/>
      <c r="C46" s="139" t="s">
        <v>541</v>
      </c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1"/>
      <c r="P46" s="2"/>
    </row>
    <row r="47" spans="1:16" x14ac:dyDescent="0.25">
      <c r="A47" s="2"/>
      <c r="C47" s="139"/>
      <c r="D47" s="140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1"/>
      <c r="P47" s="2"/>
    </row>
    <row r="48" spans="1:16" x14ac:dyDescent="0.25">
      <c r="A48" s="2"/>
      <c r="C48" s="139"/>
      <c r="D48" s="140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1"/>
      <c r="P48" s="2"/>
    </row>
    <row r="49" spans="1:16" x14ac:dyDescent="0.25">
      <c r="A49" s="2"/>
      <c r="C49" s="139"/>
      <c r="D49" s="140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1"/>
      <c r="P49" s="2"/>
    </row>
    <row r="50" spans="1:16" ht="15" customHeight="1" x14ac:dyDescent="0.25">
      <c r="A50" s="2"/>
      <c r="C50" s="139"/>
      <c r="D50" s="140"/>
      <c r="E50" s="140"/>
      <c r="F50" s="140"/>
      <c r="G50" s="140"/>
      <c r="H50" s="140"/>
      <c r="I50" s="140"/>
      <c r="J50" s="140"/>
      <c r="K50" s="140"/>
      <c r="L50" s="140"/>
      <c r="M50" s="140"/>
      <c r="N50" s="140"/>
      <c r="O50" s="141"/>
      <c r="P50" s="2"/>
    </row>
    <row r="51" spans="1:16" x14ac:dyDescent="0.25">
      <c r="A51" s="2"/>
      <c r="C51" s="139"/>
      <c r="D51" s="140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1"/>
      <c r="P51" s="2"/>
    </row>
    <row r="52" spans="1:16" x14ac:dyDescent="0.25">
      <c r="A52" s="2"/>
      <c r="C52" s="139"/>
      <c r="D52" s="140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1"/>
      <c r="P52" s="2"/>
    </row>
    <row r="53" spans="1:16" x14ac:dyDescent="0.25">
      <c r="A53" s="2"/>
      <c r="C53" s="144"/>
      <c r="D53" s="145"/>
      <c r="E53" s="145"/>
      <c r="F53" s="145"/>
      <c r="G53" s="145"/>
      <c r="H53" s="145"/>
      <c r="I53" s="145"/>
      <c r="J53" s="145"/>
      <c r="K53" s="145"/>
      <c r="L53" s="145"/>
      <c r="M53" s="145"/>
      <c r="N53" s="145"/>
      <c r="O53" s="14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168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09" t="s">
        <v>18</v>
      </c>
      <c r="D62" s="111" t="s">
        <v>19</v>
      </c>
      <c r="E62" s="111" t="s">
        <v>20</v>
      </c>
      <c r="F62" s="111" t="s">
        <v>21</v>
      </c>
      <c r="G62" s="111"/>
      <c r="H62" s="111"/>
      <c r="I62" s="111"/>
      <c r="J62" s="111"/>
      <c r="K62" s="113"/>
      <c r="M62" s="6" t="s">
        <v>22</v>
      </c>
      <c r="N62" s="114" t="s">
        <v>20</v>
      </c>
      <c r="O62" s="115"/>
      <c r="P62" s="2"/>
    </row>
    <row r="63" spans="1:16" x14ac:dyDescent="0.25">
      <c r="A63" s="2"/>
      <c r="C63" s="110"/>
      <c r="D63" s="112"/>
      <c r="E63" s="112"/>
      <c r="F63" s="7" t="s">
        <v>23</v>
      </c>
      <c r="G63" s="7" t="s">
        <v>24</v>
      </c>
      <c r="H63" s="7" t="s">
        <v>25</v>
      </c>
      <c r="I63" s="7" t="s">
        <v>26</v>
      </c>
      <c r="J63" s="112" t="s">
        <v>6</v>
      </c>
      <c r="K63" s="116"/>
      <c r="M63" s="8">
        <v>1</v>
      </c>
      <c r="N63" s="117"/>
      <c r="O63" s="118"/>
      <c r="P63" s="2"/>
    </row>
    <row r="64" spans="1:16" ht="15" customHeight="1" x14ac:dyDescent="0.25">
      <c r="A64" s="2"/>
      <c r="C64" s="9" t="s">
        <v>27</v>
      </c>
      <c r="D64" s="10"/>
      <c r="E64" s="10"/>
      <c r="F64" s="11">
        <v>1602</v>
      </c>
      <c r="G64" s="12"/>
      <c r="H64" s="12"/>
      <c r="I64" s="12"/>
      <c r="J64" s="119">
        <f>AVERAGE(F64:I64)</f>
        <v>1602</v>
      </c>
      <c r="K64" s="120"/>
      <c r="M64" s="8">
        <v>2</v>
      </c>
      <c r="N64" s="117">
        <v>9.4</v>
      </c>
      <c r="O64" s="118"/>
      <c r="P64" s="2"/>
    </row>
    <row r="65" spans="1:16" x14ac:dyDescent="0.25">
      <c r="A65" s="2"/>
      <c r="C65" s="9" t="s">
        <v>28</v>
      </c>
      <c r="D65" s="10"/>
      <c r="E65" s="10"/>
      <c r="F65" s="11">
        <v>579</v>
      </c>
      <c r="G65" s="12"/>
      <c r="H65" s="12"/>
      <c r="I65" s="12"/>
      <c r="J65" s="119">
        <f t="shared" ref="J65:J70" si="1">AVERAGE(F65:I65)</f>
        <v>579</v>
      </c>
      <c r="K65" s="120"/>
      <c r="M65" s="8">
        <v>3</v>
      </c>
      <c r="N65" s="117">
        <v>9.3000000000000007</v>
      </c>
      <c r="O65" s="118"/>
      <c r="P65" s="2"/>
    </row>
    <row r="66" spans="1:16" ht="15" customHeight="1" x14ac:dyDescent="0.25">
      <c r="A66" s="2"/>
      <c r="C66" s="9" t="s">
        <v>29</v>
      </c>
      <c r="D66" s="11">
        <v>63.61</v>
      </c>
      <c r="E66" s="11">
        <v>8</v>
      </c>
      <c r="F66" s="11">
        <v>1079</v>
      </c>
      <c r="G66" s="11">
        <v>1102</v>
      </c>
      <c r="H66" s="11">
        <v>1060</v>
      </c>
      <c r="I66" s="11">
        <v>1041</v>
      </c>
      <c r="J66" s="119">
        <f t="shared" si="1"/>
        <v>1070.5</v>
      </c>
      <c r="K66" s="120"/>
      <c r="M66" s="8">
        <v>4</v>
      </c>
      <c r="N66" s="117">
        <v>8.5</v>
      </c>
      <c r="O66" s="118"/>
      <c r="P66" s="2"/>
    </row>
    <row r="67" spans="1:16" ht="15" customHeight="1" x14ac:dyDescent="0.25">
      <c r="A67" s="2"/>
      <c r="C67" s="9" t="s">
        <v>31</v>
      </c>
      <c r="D67" s="11">
        <v>61.42</v>
      </c>
      <c r="E67" s="11">
        <v>7.9</v>
      </c>
      <c r="F67" s="11">
        <v>486</v>
      </c>
      <c r="G67" s="11">
        <v>483</v>
      </c>
      <c r="H67" s="11">
        <v>477</v>
      </c>
      <c r="I67" s="11">
        <v>501</v>
      </c>
      <c r="J67" s="119">
        <f t="shared" si="1"/>
        <v>486.75</v>
      </c>
      <c r="K67" s="120"/>
      <c r="M67" s="8">
        <v>5</v>
      </c>
      <c r="N67" s="117">
        <v>9</v>
      </c>
      <c r="O67" s="118"/>
      <c r="P67" s="2"/>
    </row>
    <row r="68" spans="1:16" ht="15.75" customHeight="1" thickBot="1" x14ac:dyDescent="0.3">
      <c r="A68" s="2"/>
      <c r="C68" s="9" t="s">
        <v>33</v>
      </c>
      <c r="D68" s="11"/>
      <c r="E68" s="11"/>
      <c r="F68" s="11">
        <v>262</v>
      </c>
      <c r="G68" s="63">
        <v>269</v>
      </c>
      <c r="H68" s="63">
        <v>261</v>
      </c>
      <c r="I68" s="63">
        <v>272</v>
      </c>
      <c r="J68" s="119">
        <f t="shared" si="1"/>
        <v>266</v>
      </c>
      <c r="K68" s="120"/>
      <c r="M68" s="13">
        <v>6</v>
      </c>
      <c r="N68" s="121">
        <v>8.1999999999999993</v>
      </c>
      <c r="O68" s="122"/>
      <c r="P68" s="2"/>
    </row>
    <row r="69" spans="1:16" ht="15.75" thickBot="1" x14ac:dyDescent="0.3">
      <c r="A69" s="2"/>
      <c r="C69" s="9" t="s">
        <v>35</v>
      </c>
      <c r="D69" s="11"/>
      <c r="E69" s="11"/>
      <c r="F69" s="11">
        <v>193</v>
      </c>
      <c r="G69" s="63">
        <v>190</v>
      </c>
      <c r="H69" s="63">
        <v>189</v>
      </c>
      <c r="I69" s="63">
        <v>181</v>
      </c>
      <c r="J69" s="119">
        <f t="shared" si="1"/>
        <v>188.25</v>
      </c>
      <c r="K69" s="120"/>
      <c r="N69" s="68" t="s">
        <v>36</v>
      </c>
      <c r="O69" s="69" t="s">
        <v>37</v>
      </c>
      <c r="P69" s="2"/>
    </row>
    <row r="70" spans="1:16" ht="15.75" thickBot="1" x14ac:dyDescent="0.3">
      <c r="A70" s="2"/>
      <c r="C70" s="14" t="s">
        <v>39</v>
      </c>
      <c r="D70" s="15">
        <v>61.17</v>
      </c>
      <c r="E70" s="15">
        <v>7.8</v>
      </c>
      <c r="F70" s="15">
        <v>188</v>
      </c>
      <c r="G70" s="15">
        <v>197</v>
      </c>
      <c r="H70" s="15">
        <v>199</v>
      </c>
      <c r="I70" s="15">
        <v>189</v>
      </c>
      <c r="J70" s="123">
        <f t="shared" si="1"/>
        <v>193.25</v>
      </c>
      <c r="K70" s="124"/>
      <c r="M70" s="67" t="s">
        <v>40</v>
      </c>
      <c r="N70" s="65">
        <v>3.29</v>
      </c>
      <c r="O70" s="66">
        <v>6.05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18</v>
      </c>
      <c r="D72" s="18" t="s">
        <v>19</v>
      </c>
      <c r="E72" s="18" t="s">
        <v>20</v>
      </c>
      <c r="F72" s="19" t="s">
        <v>41</v>
      </c>
      <c r="G72" s="20"/>
      <c r="H72" s="17" t="s">
        <v>18</v>
      </c>
      <c r="I72" s="111" t="s">
        <v>42</v>
      </c>
      <c r="J72" s="111"/>
      <c r="K72" s="113"/>
      <c r="M72" s="131" t="s">
        <v>43</v>
      </c>
      <c r="N72" s="132"/>
      <c r="O72" s="115"/>
      <c r="P72" s="2"/>
    </row>
    <row r="73" spans="1:16" ht="15" customHeight="1" x14ac:dyDescent="0.25">
      <c r="A73" s="2"/>
      <c r="C73" s="21" t="s">
        <v>44</v>
      </c>
      <c r="D73" s="11">
        <v>13.91</v>
      </c>
      <c r="E73" s="11">
        <v>10.199999999999999</v>
      </c>
      <c r="F73" s="22">
        <v>1389</v>
      </c>
      <c r="G73" s="16"/>
      <c r="H73" s="23" t="s">
        <v>1</v>
      </c>
      <c r="I73" s="135">
        <v>6.72</v>
      </c>
      <c r="J73" s="135"/>
      <c r="K73" s="136"/>
      <c r="M73" s="24" t="s">
        <v>20</v>
      </c>
      <c r="N73" s="25" t="s">
        <v>45</v>
      </c>
      <c r="O73" s="26" t="s">
        <v>46</v>
      </c>
      <c r="P73" s="2"/>
    </row>
    <row r="74" spans="1:16" ht="15.75" thickBot="1" x14ac:dyDescent="0.3">
      <c r="A74" s="2"/>
      <c r="C74" s="21" t="s">
        <v>47</v>
      </c>
      <c r="D74" s="11">
        <v>64.88</v>
      </c>
      <c r="E74" s="11"/>
      <c r="F74" s="22">
        <v>218</v>
      </c>
      <c r="G74" s="16"/>
      <c r="H74" s="27" t="s">
        <v>2</v>
      </c>
      <c r="I74" s="137">
        <v>6.05</v>
      </c>
      <c r="J74" s="137"/>
      <c r="K74" s="138"/>
      <c r="M74" s="65">
        <v>7.1</v>
      </c>
      <c r="N74" s="28">
        <v>149</v>
      </c>
      <c r="O74" s="66">
        <v>0.03</v>
      </c>
      <c r="P74" s="2"/>
    </row>
    <row r="75" spans="1:16" ht="15" customHeight="1" thickBot="1" x14ac:dyDescent="0.3">
      <c r="A75" s="2"/>
      <c r="C75" s="21" t="s">
        <v>48</v>
      </c>
      <c r="D75" s="11">
        <v>66.91</v>
      </c>
      <c r="E75" s="11"/>
      <c r="F75" s="22">
        <v>190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49</v>
      </c>
      <c r="D76" s="11"/>
      <c r="E76" s="11"/>
      <c r="F76" s="22"/>
      <c r="G76" s="16"/>
      <c r="H76" s="109" t="s">
        <v>50</v>
      </c>
      <c r="I76" s="111"/>
      <c r="J76" s="111"/>
      <c r="K76" s="113"/>
      <c r="M76" s="6" t="s">
        <v>51</v>
      </c>
      <c r="N76" s="29" t="s">
        <v>20</v>
      </c>
      <c r="O76" s="30" t="s">
        <v>52</v>
      </c>
      <c r="P76" s="2"/>
    </row>
    <row r="77" spans="1:16" x14ac:dyDescent="0.25">
      <c r="A77" s="2"/>
      <c r="C77" s="21" t="s">
        <v>53</v>
      </c>
      <c r="D77" s="11">
        <v>63.38</v>
      </c>
      <c r="E77" s="11"/>
      <c r="F77" s="22">
        <v>211</v>
      </c>
      <c r="G77" s="16"/>
      <c r="H77" s="31" t="s">
        <v>54</v>
      </c>
      <c r="I77" s="7" t="s">
        <v>55</v>
      </c>
      <c r="J77" s="7" t="s">
        <v>56</v>
      </c>
      <c r="K77" s="32" t="s">
        <v>57</v>
      </c>
      <c r="M77" s="8">
        <v>1</v>
      </c>
      <c r="N77" s="33">
        <v>5.5</v>
      </c>
      <c r="O77" s="34">
        <v>150</v>
      </c>
      <c r="P77" s="2"/>
    </row>
    <row r="78" spans="1:16" x14ac:dyDescent="0.25">
      <c r="A78" s="2"/>
      <c r="C78" s="21" t="s">
        <v>58</v>
      </c>
      <c r="D78" s="11">
        <v>75.09</v>
      </c>
      <c r="E78" s="11"/>
      <c r="F78" s="22">
        <v>1447</v>
      </c>
      <c r="G78" s="16"/>
      <c r="H78" s="125">
        <v>4</v>
      </c>
      <c r="I78" s="127">
        <v>519</v>
      </c>
      <c r="J78" s="127">
        <v>411</v>
      </c>
      <c r="K78" s="129">
        <f>((I78-J78)/I78)</f>
        <v>0.20809248554913296</v>
      </c>
      <c r="M78" s="13">
        <v>2</v>
      </c>
      <c r="N78" s="35">
        <v>5.4</v>
      </c>
      <c r="O78" s="36">
        <v>150</v>
      </c>
      <c r="P78" s="2"/>
    </row>
    <row r="79" spans="1:16" ht="15.75" thickBot="1" x14ac:dyDescent="0.3">
      <c r="A79" s="2"/>
      <c r="C79" s="21" t="s">
        <v>59</v>
      </c>
      <c r="D79" s="11">
        <v>75.12</v>
      </c>
      <c r="E79" s="11">
        <v>7.5</v>
      </c>
      <c r="F79" s="22">
        <v>578</v>
      </c>
      <c r="G79" s="16"/>
      <c r="H79" s="125"/>
      <c r="I79" s="127"/>
      <c r="J79" s="127"/>
      <c r="K79" s="129"/>
      <c r="P79" s="2"/>
    </row>
    <row r="80" spans="1:16" ht="15" customHeight="1" x14ac:dyDescent="0.25">
      <c r="A80" s="2"/>
      <c r="C80" s="21" t="s">
        <v>60</v>
      </c>
      <c r="D80" s="11"/>
      <c r="E80" s="11"/>
      <c r="F80" s="22">
        <v>569</v>
      </c>
      <c r="G80" s="16"/>
      <c r="H80" s="125"/>
      <c r="I80" s="127"/>
      <c r="J80" s="127"/>
      <c r="K80" s="129" t="e">
        <f>((I80-J80)/I80)</f>
        <v>#DIV/0!</v>
      </c>
      <c r="M80" s="131" t="s">
        <v>61</v>
      </c>
      <c r="N80" s="132"/>
      <c r="O80" s="115"/>
      <c r="P80" s="2"/>
    </row>
    <row r="81" spans="1:16" ht="15.75" thickBot="1" x14ac:dyDescent="0.3">
      <c r="A81" s="2"/>
      <c r="C81" s="21" t="s">
        <v>62</v>
      </c>
      <c r="D81" s="11">
        <v>76.790000000000006</v>
      </c>
      <c r="E81" s="11">
        <v>7.1</v>
      </c>
      <c r="F81" s="22">
        <v>1177</v>
      </c>
      <c r="G81" s="16"/>
      <c r="H81" s="126"/>
      <c r="I81" s="128"/>
      <c r="J81" s="128"/>
      <c r="K81" s="130"/>
      <c r="M81" s="133" t="s">
        <v>63</v>
      </c>
      <c r="N81" s="134"/>
      <c r="O81" s="37">
        <f>(J66-J67)/J66</f>
        <v>0.54530593180756659</v>
      </c>
      <c r="P81" s="2"/>
    </row>
    <row r="82" spans="1:16" ht="15.75" thickBot="1" x14ac:dyDescent="0.3">
      <c r="A82" s="2"/>
      <c r="C82" s="38" t="s">
        <v>64</v>
      </c>
      <c r="D82" s="15"/>
      <c r="E82" s="15"/>
      <c r="F82" s="39">
        <v>1149</v>
      </c>
      <c r="G82" s="16"/>
      <c r="M82" s="133" t="s">
        <v>65</v>
      </c>
      <c r="N82" s="134"/>
      <c r="O82" s="37">
        <f>(J67-J68)/J67</f>
        <v>0.45351823317925011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31" t="s">
        <v>66</v>
      </c>
      <c r="I83" s="132"/>
      <c r="J83" s="132"/>
      <c r="K83" s="115"/>
      <c r="M83" s="133" t="s">
        <v>67</v>
      </c>
      <c r="N83" s="134"/>
      <c r="O83" s="37">
        <f>(J68-J69)/J68</f>
        <v>0.29229323308270677</v>
      </c>
      <c r="P83" s="2"/>
    </row>
    <row r="84" spans="1:16" ht="15.75" customHeight="1" x14ac:dyDescent="0.25">
      <c r="A84" s="2"/>
      <c r="B84" s="41"/>
      <c r="C84" s="42" t="s">
        <v>18</v>
      </c>
      <c r="D84" s="43" t="s">
        <v>19</v>
      </c>
      <c r="E84" s="43" t="s">
        <v>14</v>
      </c>
      <c r="F84" s="19" t="s">
        <v>13</v>
      </c>
      <c r="G84" s="44" t="s">
        <v>20</v>
      </c>
      <c r="H84" s="24" t="s">
        <v>18</v>
      </c>
      <c r="I84" s="25" t="s">
        <v>68</v>
      </c>
      <c r="J84" s="25" t="s">
        <v>69</v>
      </c>
      <c r="K84" s="26" t="s">
        <v>70</v>
      </c>
      <c r="M84" s="133" t="s">
        <v>71</v>
      </c>
      <c r="N84" s="134"/>
      <c r="O84" s="37">
        <f>(J69-J70)/J69</f>
        <v>-2.6560424966799469E-2</v>
      </c>
      <c r="P84" s="2"/>
    </row>
    <row r="85" spans="1:16" x14ac:dyDescent="0.25">
      <c r="A85" s="2"/>
      <c r="B85" s="41"/>
      <c r="C85" s="45" t="s">
        <v>72</v>
      </c>
      <c r="D85" s="33">
        <v>90.96</v>
      </c>
      <c r="E85" s="33"/>
      <c r="F85" s="34"/>
      <c r="G85" s="46"/>
      <c r="H85" s="47" t="s">
        <v>1</v>
      </c>
      <c r="I85" s="33">
        <v>669</v>
      </c>
      <c r="J85" s="33">
        <v>572</v>
      </c>
      <c r="K85" s="34">
        <f>I85-J85</f>
        <v>97</v>
      </c>
      <c r="M85" s="142" t="s">
        <v>73</v>
      </c>
      <c r="N85" s="143"/>
      <c r="O85" s="70">
        <f>(J67-J70)/J67</f>
        <v>0.60297894196199286</v>
      </c>
      <c r="P85" s="2"/>
    </row>
    <row r="86" spans="1:16" ht="15.75" thickBot="1" x14ac:dyDescent="0.3">
      <c r="A86" s="2"/>
      <c r="B86" s="41"/>
      <c r="C86" s="45" t="s">
        <v>74</v>
      </c>
      <c r="D86" s="33">
        <v>73.3</v>
      </c>
      <c r="E86" s="33">
        <v>68.39</v>
      </c>
      <c r="F86" s="34">
        <v>93.31</v>
      </c>
      <c r="G86" s="48">
        <v>6.5</v>
      </c>
      <c r="H86" s="65" t="s">
        <v>2</v>
      </c>
      <c r="I86" s="35">
        <v>222</v>
      </c>
      <c r="J86" s="35">
        <v>206</v>
      </c>
      <c r="K86" s="34">
        <f>I86-J86</f>
        <v>16</v>
      </c>
      <c r="L86" s="49"/>
      <c r="M86" s="147" t="s">
        <v>75</v>
      </c>
      <c r="N86" s="148"/>
      <c r="O86" s="71">
        <f>(J66-J70)/J66</f>
        <v>0.8194768799626343</v>
      </c>
      <c r="P86" s="2"/>
    </row>
    <row r="87" spans="1:16" ht="15" customHeight="1" x14ac:dyDescent="0.25">
      <c r="A87" s="2"/>
      <c r="B87" s="41"/>
      <c r="C87" s="45" t="s">
        <v>76</v>
      </c>
      <c r="D87" s="33">
        <v>80.05</v>
      </c>
      <c r="E87" s="33">
        <v>66.72</v>
      </c>
      <c r="F87" s="34">
        <v>83.36</v>
      </c>
      <c r="P87" s="2"/>
    </row>
    <row r="88" spans="1:16" ht="15" customHeight="1" x14ac:dyDescent="0.25">
      <c r="A88" s="2"/>
      <c r="B88" s="41"/>
      <c r="C88" s="45" t="s">
        <v>77</v>
      </c>
      <c r="D88" s="33">
        <v>76.95</v>
      </c>
      <c r="E88" s="33">
        <v>54.85</v>
      </c>
      <c r="F88" s="34">
        <v>71.290000000000006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57.04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90.76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90"/>
      <c r="C97" s="139" t="s">
        <v>542</v>
      </c>
      <c r="D97" s="140"/>
      <c r="E97" s="140"/>
      <c r="F97" s="140"/>
      <c r="G97" s="140"/>
      <c r="H97" s="140"/>
      <c r="I97" s="140"/>
      <c r="J97" s="140"/>
      <c r="K97" s="140"/>
      <c r="L97" s="140"/>
      <c r="M97" s="140"/>
      <c r="N97" s="140"/>
      <c r="O97" s="141"/>
      <c r="P97" s="2"/>
    </row>
    <row r="98" spans="1:18" ht="15" customHeight="1" x14ac:dyDescent="0.25">
      <c r="A98" s="2"/>
      <c r="C98" s="139"/>
      <c r="D98" s="140"/>
      <c r="E98" s="140"/>
      <c r="F98" s="140"/>
      <c r="G98" s="140"/>
      <c r="H98" s="140"/>
      <c r="I98" s="140"/>
      <c r="J98" s="140"/>
      <c r="K98" s="140"/>
      <c r="L98" s="140"/>
      <c r="M98" s="140"/>
      <c r="N98" s="140"/>
      <c r="O98" s="141"/>
      <c r="P98" s="2"/>
    </row>
    <row r="99" spans="1:18" ht="15" customHeight="1" x14ac:dyDescent="0.25">
      <c r="A99" s="2"/>
      <c r="C99" s="139" t="s">
        <v>543</v>
      </c>
      <c r="D99" s="140"/>
      <c r="E99" s="140"/>
      <c r="F99" s="140"/>
      <c r="G99" s="140"/>
      <c r="H99" s="140"/>
      <c r="I99" s="140"/>
      <c r="J99" s="140"/>
      <c r="K99" s="140"/>
      <c r="L99" s="140"/>
      <c r="M99" s="140"/>
      <c r="N99" s="140"/>
      <c r="O99" s="141"/>
      <c r="P99" s="2"/>
    </row>
    <row r="100" spans="1:18" ht="15.75" customHeight="1" x14ac:dyDescent="0.25">
      <c r="A100" s="2"/>
      <c r="C100" s="139" t="s">
        <v>544</v>
      </c>
      <c r="D100" s="140"/>
      <c r="E100" s="140"/>
      <c r="F100" s="140"/>
      <c r="G100" s="140"/>
      <c r="H100" s="140"/>
      <c r="I100" s="140"/>
      <c r="J100" s="140"/>
      <c r="K100" s="140"/>
      <c r="L100" s="140"/>
      <c r="M100" s="140"/>
      <c r="N100" s="140"/>
      <c r="O100" s="141"/>
      <c r="P100" s="2"/>
      <c r="R100" s="64" t="s">
        <v>16</v>
      </c>
    </row>
    <row r="101" spans="1:18" ht="15" customHeight="1" x14ac:dyDescent="0.25">
      <c r="A101" s="2"/>
      <c r="C101" s="139" t="s">
        <v>545</v>
      </c>
      <c r="D101" s="140"/>
      <c r="E101" s="140"/>
      <c r="F101" s="140"/>
      <c r="G101" s="140"/>
      <c r="H101" s="140"/>
      <c r="I101" s="140"/>
      <c r="J101" s="140"/>
      <c r="K101" s="140"/>
      <c r="L101" s="140"/>
      <c r="M101" s="140"/>
      <c r="N101" s="140"/>
      <c r="O101" s="141"/>
      <c r="P101" s="2"/>
    </row>
    <row r="102" spans="1:18" ht="15" customHeight="1" x14ac:dyDescent="0.25">
      <c r="A102" s="2"/>
      <c r="C102" s="139" t="s">
        <v>546</v>
      </c>
      <c r="D102" s="140"/>
      <c r="E102" s="140"/>
      <c r="F102" s="140"/>
      <c r="G102" s="140"/>
      <c r="H102" s="140"/>
      <c r="I102" s="140"/>
      <c r="J102" s="140"/>
      <c r="K102" s="140"/>
      <c r="L102" s="140"/>
      <c r="M102" s="140"/>
      <c r="N102" s="140"/>
      <c r="O102" s="141"/>
      <c r="P102" s="2"/>
    </row>
    <row r="103" spans="1:18" x14ac:dyDescent="0.25">
      <c r="A103" s="2"/>
      <c r="C103" s="139" t="s">
        <v>547</v>
      </c>
      <c r="D103" s="140"/>
      <c r="E103" s="140"/>
      <c r="F103" s="140"/>
      <c r="G103" s="140"/>
      <c r="H103" s="140"/>
      <c r="I103" s="140"/>
      <c r="J103" s="140"/>
      <c r="K103" s="140"/>
      <c r="L103" s="140"/>
      <c r="M103" s="140"/>
      <c r="N103" s="140"/>
      <c r="O103" s="141"/>
      <c r="P103" s="2"/>
    </row>
    <row r="104" spans="1:18" x14ac:dyDescent="0.25">
      <c r="A104" s="2"/>
      <c r="C104" s="139"/>
      <c r="D104" s="140"/>
      <c r="E104" s="140"/>
      <c r="F104" s="140"/>
      <c r="G104" s="140"/>
      <c r="H104" s="140"/>
      <c r="I104" s="140"/>
      <c r="J104" s="140"/>
      <c r="K104" s="140"/>
      <c r="L104" s="140"/>
      <c r="M104" s="140"/>
      <c r="N104" s="140"/>
      <c r="O104" s="141"/>
      <c r="P104" s="2"/>
    </row>
    <row r="105" spans="1:18" x14ac:dyDescent="0.25">
      <c r="A105" s="2"/>
      <c r="C105" s="139"/>
      <c r="D105" s="140"/>
      <c r="E105" s="140"/>
      <c r="F105" s="140"/>
      <c r="G105" s="140"/>
      <c r="H105" s="140"/>
      <c r="I105" s="140"/>
      <c r="J105" s="140"/>
      <c r="K105" s="140"/>
      <c r="L105" s="140"/>
      <c r="M105" s="140"/>
      <c r="N105" s="140"/>
      <c r="O105" s="141"/>
      <c r="P105" s="2"/>
    </row>
    <row r="106" spans="1:18" x14ac:dyDescent="0.25">
      <c r="A106" s="2"/>
      <c r="C106" s="139"/>
      <c r="D106" s="140"/>
      <c r="E106" s="140"/>
      <c r="F106" s="140"/>
      <c r="G106" s="140"/>
      <c r="H106" s="140"/>
      <c r="I106" s="140"/>
      <c r="J106" s="140"/>
      <c r="K106" s="140"/>
      <c r="L106" s="140"/>
      <c r="M106" s="140"/>
      <c r="N106" s="140"/>
      <c r="O106" s="141"/>
      <c r="P106" s="2"/>
    </row>
    <row r="107" spans="1:18" x14ac:dyDescent="0.25">
      <c r="A107" s="2"/>
      <c r="C107" s="139"/>
      <c r="D107" s="140"/>
      <c r="E107" s="140"/>
      <c r="F107" s="140"/>
      <c r="G107" s="140"/>
      <c r="H107" s="140"/>
      <c r="I107" s="140"/>
      <c r="J107" s="140"/>
      <c r="K107" s="140"/>
      <c r="L107" s="140"/>
      <c r="M107" s="140"/>
      <c r="N107" s="140"/>
      <c r="O107" s="141"/>
      <c r="P107" s="2"/>
    </row>
    <row r="108" spans="1:18" x14ac:dyDescent="0.25">
      <c r="A108" s="2"/>
      <c r="C108" s="139"/>
      <c r="D108" s="140"/>
      <c r="E108" s="140"/>
      <c r="F108" s="140"/>
      <c r="G108" s="140"/>
      <c r="H108" s="140"/>
      <c r="I108" s="140"/>
      <c r="J108" s="140"/>
      <c r="K108" s="140"/>
      <c r="L108" s="140"/>
      <c r="M108" s="140"/>
      <c r="N108" s="140"/>
      <c r="O108" s="141"/>
      <c r="P108" s="2"/>
    </row>
    <row r="109" spans="1:18" x14ac:dyDescent="0.25">
      <c r="A109" s="2"/>
      <c r="C109" s="139"/>
      <c r="D109" s="140"/>
      <c r="E109" s="140"/>
      <c r="F109" s="140"/>
      <c r="G109" s="140"/>
      <c r="H109" s="140"/>
      <c r="I109" s="140"/>
      <c r="J109" s="140"/>
      <c r="K109" s="140"/>
      <c r="L109" s="140"/>
      <c r="M109" s="140"/>
      <c r="N109" s="140"/>
      <c r="O109" s="141"/>
      <c r="P109" s="2"/>
    </row>
    <row r="110" spans="1:18" x14ac:dyDescent="0.25">
      <c r="A110" s="2"/>
      <c r="C110" s="144"/>
      <c r="D110" s="145"/>
      <c r="E110" s="145"/>
      <c r="F110" s="145"/>
      <c r="G110" s="145"/>
      <c r="H110" s="145"/>
      <c r="I110" s="145"/>
      <c r="J110" s="145"/>
      <c r="K110" s="145"/>
      <c r="L110" s="145"/>
      <c r="M110" s="145"/>
      <c r="N110" s="145"/>
      <c r="O110" s="14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16</v>
      </c>
      <c r="C115" s="4" t="s">
        <v>155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09" t="s">
        <v>18</v>
      </c>
      <c r="D117" s="111" t="s">
        <v>19</v>
      </c>
      <c r="E117" s="111" t="s">
        <v>20</v>
      </c>
      <c r="F117" s="111" t="s">
        <v>21</v>
      </c>
      <c r="G117" s="111"/>
      <c r="H117" s="111"/>
      <c r="I117" s="111"/>
      <c r="J117" s="111"/>
      <c r="K117" s="113"/>
      <c r="M117" s="6" t="s">
        <v>22</v>
      </c>
      <c r="N117" s="114" t="s">
        <v>20</v>
      </c>
      <c r="O117" s="115"/>
      <c r="P117" s="2"/>
    </row>
    <row r="118" spans="1:16" x14ac:dyDescent="0.25">
      <c r="A118" s="2"/>
      <c r="C118" s="110"/>
      <c r="D118" s="112"/>
      <c r="E118" s="112"/>
      <c r="F118" s="7" t="s">
        <v>23</v>
      </c>
      <c r="G118" s="7" t="s">
        <v>24</v>
      </c>
      <c r="H118" s="7" t="s">
        <v>25</v>
      </c>
      <c r="I118" s="7" t="s">
        <v>26</v>
      </c>
      <c r="J118" s="112" t="s">
        <v>6</v>
      </c>
      <c r="K118" s="116"/>
      <c r="M118" s="8">
        <v>1</v>
      </c>
      <c r="N118" s="117"/>
      <c r="O118" s="118"/>
      <c r="P118" s="2"/>
    </row>
    <row r="119" spans="1:16" x14ac:dyDescent="0.25">
      <c r="A119" s="2"/>
      <c r="C119" s="9" t="s">
        <v>27</v>
      </c>
      <c r="D119" s="10"/>
      <c r="E119" s="10"/>
      <c r="F119" s="11">
        <v>1645</v>
      </c>
      <c r="G119" s="12"/>
      <c r="H119" s="12"/>
      <c r="I119" s="12"/>
      <c r="J119" s="119">
        <f>AVERAGE(F119:I119)</f>
        <v>1645</v>
      </c>
      <c r="K119" s="120"/>
      <c r="M119" s="8">
        <v>2</v>
      </c>
      <c r="N119" s="117">
        <v>9.4</v>
      </c>
      <c r="O119" s="118"/>
      <c r="P119" s="2"/>
    </row>
    <row r="120" spans="1:16" x14ac:dyDescent="0.25">
      <c r="A120" s="2"/>
      <c r="C120" s="9" t="s">
        <v>28</v>
      </c>
      <c r="D120" s="10"/>
      <c r="E120" s="10"/>
      <c r="F120" s="11">
        <v>603</v>
      </c>
      <c r="G120" s="12"/>
      <c r="H120" s="12"/>
      <c r="I120" s="12"/>
      <c r="J120" s="119">
        <f t="shared" ref="J120:J125" si="2">AVERAGE(F120:I120)</f>
        <v>603</v>
      </c>
      <c r="K120" s="120"/>
      <c r="M120" s="8">
        <v>3</v>
      </c>
      <c r="N120" s="117">
        <v>9.1999999999999993</v>
      </c>
      <c r="O120" s="118"/>
      <c r="P120" s="2"/>
    </row>
    <row r="121" spans="1:16" x14ac:dyDescent="0.25">
      <c r="A121" s="2"/>
      <c r="C121" s="9" t="s">
        <v>29</v>
      </c>
      <c r="D121" s="11">
        <v>64.31</v>
      </c>
      <c r="E121" s="11">
        <v>7.6</v>
      </c>
      <c r="F121" s="11">
        <v>1079</v>
      </c>
      <c r="G121" s="11">
        <v>1195</v>
      </c>
      <c r="H121" s="11">
        <v>1386</v>
      </c>
      <c r="I121" s="11">
        <v>1425</v>
      </c>
      <c r="J121" s="119">
        <f t="shared" si="2"/>
        <v>1271.25</v>
      </c>
      <c r="K121" s="120"/>
      <c r="M121" s="8">
        <v>4</v>
      </c>
      <c r="N121" s="117">
        <v>8.8000000000000007</v>
      </c>
      <c r="O121" s="118"/>
      <c r="P121" s="2"/>
    </row>
    <row r="122" spans="1:16" x14ac:dyDescent="0.25">
      <c r="A122" s="2"/>
      <c r="C122" s="9" t="s">
        <v>31</v>
      </c>
      <c r="D122" s="11">
        <v>59.36</v>
      </c>
      <c r="E122" s="11">
        <v>8.3000000000000007</v>
      </c>
      <c r="F122" s="11">
        <v>541</v>
      </c>
      <c r="G122" s="11">
        <v>596</v>
      </c>
      <c r="H122" s="11">
        <v>664</v>
      </c>
      <c r="I122" s="11">
        <v>678</v>
      </c>
      <c r="J122" s="119">
        <f t="shared" si="2"/>
        <v>619.75</v>
      </c>
      <c r="K122" s="120"/>
      <c r="M122" s="8">
        <v>5</v>
      </c>
      <c r="N122" s="117">
        <v>8.9</v>
      </c>
      <c r="O122" s="118"/>
      <c r="P122" s="2"/>
    </row>
    <row r="123" spans="1:16" x14ac:dyDescent="0.25">
      <c r="A123" s="2"/>
      <c r="C123" s="9" t="s">
        <v>33</v>
      </c>
      <c r="D123" s="11"/>
      <c r="E123" s="11"/>
      <c r="F123" s="11">
        <v>312</v>
      </c>
      <c r="G123" s="63">
        <v>369</v>
      </c>
      <c r="H123" s="63">
        <v>429</v>
      </c>
      <c r="I123" s="63">
        <v>445</v>
      </c>
      <c r="J123" s="119">
        <f t="shared" si="2"/>
        <v>388.75</v>
      </c>
      <c r="K123" s="120"/>
      <c r="M123" s="13">
        <v>6</v>
      </c>
      <c r="N123" s="121">
        <v>7.9</v>
      </c>
      <c r="O123" s="122"/>
      <c r="P123" s="2"/>
    </row>
    <row r="124" spans="1:16" ht="15.75" thickBot="1" x14ac:dyDescent="0.3">
      <c r="A124" s="2"/>
      <c r="C124" s="9" t="s">
        <v>35</v>
      </c>
      <c r="D124" s="11"/>
      <c r="E124" s="11"/>
      <c r="F124" s="11">
        <v>187</v>
      </c>
      <c r="G124" s="63">
        <v>192</v>
      </c>
      <c r="H124" s="63">
        <v>203</v>
      </c>
      <c r="I124" s="63">
        <v>212</v>
      </c>
      <c r="J124" s="119">
        <f t="shared" si="2"/>
        <v>198.5</v>
      </c>
      <c r="K124" s="120"/>
      <c r="N124" s="68" t="s">
        <v>36</v>
      </c>
      <c r="O124" s="69" t="s">
        <v>37</v>
      </c>
      <c r="P124" s="2"/>
    </row>
    <row r="125" spans="1:16" ht="15.75" thickBot="1" x14ac:dyDescent="0.3">
      <c r="A125" s="2"/>
      <c r="C125" s="14" t="s">
        <v>39</v>
      </c>
      <c r="D125" s="15">
        <v>59.11</v>
      </c>
      <c r="E125" s="15">
        <v>7.8</v>
      </c>
      <c r="F125" s="15">
        <v>185</v>
      </c>
      <c r="G125" s="15">
        <v>189</v>
      </c>
      <c r="H125" s="15">
        <v>198</v>
      </c>
      <c r="I125" s="15">
        <v>209</v>
      </c>
      <c r="J125" s="123">
        <f t="shared" si="2"/>
        <v>195.25</v>
      </c>
      <c r="K125" s="124"/>
      <c r="M125" s="67" t="s">
        <v>40</v>
      </c>
      <c r="N125" s="65">
        <v>3.41</v>
      </c>
      <c r="O125" s="66">
        <v>5.85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18</v>
      </c>
      <c r="D127" s="18" t="s">
        <v>19</v>
      </c>
      <c r="E127" s="18" t="s">
        <v>20</v>
      </c>
      <c r="F127" s="19" t="s">
        <v>41</v>
      </c>
      <c r="G127" s="20"/>
      <c r="H127" s="17" t="s">
        <v>18</v>
      </c>
      <c r="I127" s="111" t="s">
        <v>42</v>
      </c>
      <c r="J127" s="111"/>
      <c r="K127" s="113"/>
      <c r="M127" s="131" t="s">
        <v>43</v>
      </c>
      <c r="N127" s="132"/>
      <c r="O127" s="115"/>
      <c r="P127" s="2"/>
    </row>
    <row r="128" spans="1:16" x14ac:dyDescent="0.25">
      <c r="A128" s="2"/>
      <c r="C128" s="21" t="s">
        <v>44</v>
      </c>
      <c r="D128" s="11">
        <v>10.37</v>
      </c>
      <c r="E128" s="11">
        <v>10.5</v>
      </c>
      <c r="F128" s="22">
        <v>1189</v>
      </c>
      <c r="G128" s="16"/>
      <c r="H128" s="23" t="s">
        <v>1</v>
      </c>
      <c r="I128" s="135">
        <v>5.83</v>
      </c>
      <c r="J128" s="135"/>
      <c r="K128" s="136"/>
      <c r="M128" s="24" t="s">
        <v>20</v>
      </c>
      <c r="N128" s="25" t="s">
        <v>45</v>
      </c>
      <c r="O128" s="26" t="s">
        <v>46</v>
      </c>
      <c r="P128" s="2"/>
    </row>
    <row r="129" spans="1:16" ht="15.75" thickBot="1" x14ac:dyDescent="0.3">
      <c r="A129" s="2"/>
      <c r="C129" s="21" t="s">
        <v>47</v>
      </c>
      <c r="D129" s="11">
        <v>61.79</v>
      </c>
      <c r="E129" s="11"/>
      <c r="F129" s="22">
        <v>202</v>
      </c>
      <c r="G129" s="16"/>
      <c r="H129" s="27" t="s">
        <v>2</v>
      </c>
      <c r="I129" s="137">
        <v>5.61</v>
      </c>
      <c r="J129" s="137"/>
      <c r="K129" s="138"/>
      <c r="M129" s="65">
        <v>6.9</v>
      </c>
      <c r="N129" s="28">
        <v>70</v>
      </c>
      <c r="O129" s="66">
        <v>0.04</v>
      </c>
      <c r="P129" s="2"/>
    </row>
    <row r="130" spans="1:16" ht="15" customHeight="1" thickBot="1" x14ac:dyDescent="0.3">
      <c r="A130" s="2"/>
      <c r="C130" s="21" t="s">
        <v>48</v>
      </c>
      <c r="D130" s="11">
        <v>64.42</v>
      </c>
      <c r="E130" s="11"/>
      <c r="F130" s="22">
        <v>198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49</v>
      </c>
      <c r="D131" s="11"/>
      <c r="E131" s="11"/>
      <c r="F131" s="22"/>
      <c r="G131" s="16"/>
      <c r="H131" s="109" t="s">
        <v>50</v>
      </c>
      <c r="I131" s="111"/>
      <c r="J131" s="111"/>
      <c r="K131" s="113"/>
      <c r="M131" s="6" t="s">
        <v>51</v>
      </c>
      <c r="N131" s="29" t="s">
        <v>20</v>
      </c>
      <c r="O131" s="30" t="s">
        <v>52</v>
      </c>
      <c r="P131" s="2"/>
    </row>
    <row r="132" spans="1:16" x14ac:dyDescent="0.25">
      <c r="A132" s="2"/>
      <c r="C132" s="21" t="s">
        <v>53</v>
      </c>
      <c r="D132" s="11">
        <v>64.87</v>
      </c>
      <c r="E132" s="11"/>
      <c r="F132" s="22">
        <v>194</v>
      </c>
      <c r="G132" s="16"/>
      <c r="H132" s="31" t="s">
        <v>54</v>
      </c>
      <c r="I132" s="7" t="s">
        <v>55</v>
      </c>
      <c r="J132" s="7" t="s">
        <v>56</v>
      </c>
      <c r="K132" s="32" t="s">
        <v>57</v>
      </c>
      <c r="M132" s="8">
        <v>1</v>
      </c>
      <c r="N132" s="33">
        <v>5.7</v>
      </c>
      <c r="O132" s="34">
        <v>150</v>
      </c>
      <c r="P132" s="2"/>
    </row>
    <row r="133" spans="1:16" x14ac:dyDescent="0.25">
      <c r="A133" s="2"/>
      <c r="C133" s="21" t="s">
        <v>58</v>
      </c>
      <c r="D133" s="11">
        <v>74.75</v>
      </c>
      <c r="E133" s="11"/>
      <c r="F133" s="22">
        <v>1535</v>
      </c>
      <c r="G133" s="16"/>
      <c r="H133" s="125">
        <v>11</v>
      </c>
      <c r="I133" s="127">
        <v>539</v>
      </c>
      <c r="J133" s="127">
        <v>302</v>
      </c>
      <c r="K133" s="129">
        <f>((I133-J133)/I133)</f>
        <v>0.43970315398886828</v>
      </c>
      <c r="M133" s="13">
        <v>2</v>
      </c>
      <c r="N133" s="35">
        <v>5.8</v>
      </c>
      <c r="O133" s="36">
        <v>150</v>
      </c>
      <c r="P133" s="2"/>
    </row>
    <row r="134" spans="1:16" ht="15.75" thickBot="1" x14ac:dyDescent="0.3">
      <c r="A134" s="2"/>
      <c r="C134" s="21" t="s">
        <v>59</v>
      </c>
      <c r="D134" s="11">
        <v>75.47</v>
      </c>
      <c r="E134" s="11">
        <v>7.4</v>
      </c>
      <c r="F134" s="22">
        <v>575</v>
      </c>
      <c r="G134" s="16"/>
      <c r="H134" s="125"/>
      <c r="I134" s="127"/>
      <c r="J134" s="127"/>
      <c r="K134" s="129"/>
      <c r="P134" s="2"/>
    </row>
    <row r="135" spans="1:16" ht="15" customHeight="1" x14ac:dyDescent="0.25">
      <c r="A135" s="2"/>
      <c r="C135" s="21" t="s">
        <v>60</v>
      </c>
      <c r="D135" s="11"/>
      <c r="E135" s="11"/>
      <c r="F135" s="22">
        <v>558</v>
      </c>
      <c r="G135" s="16"/>
      <c r="H135" s="125">
        <v>5</v>
      </c>
      <c r="I135" s="127">
        <v>410</v>
      </c>
      <c r="J135" s="127">
        <v>201</v>
      </c>
      <c r="K135" s="129">
        <f>((I135-J135)/I135)</f>
        <v>0.50975609756097562</v>
      </c>
      <c r="M135" s="131" t="s">
        <v>61</v>
      </c>
      <c r="N135" s="132"/>
      <c r="O135" s="115"/>
      <c r="P135" s="2"/>
    </row>
    <row r="136" spans="1:16" ht="15.75" thickBot="1" x14ac:dyDescent="0.3">
      <c r="A136" s="2"/>
      <c r="C136" s="21" t="s">
        <v>62</v>
      </c>
      <c r="D136" s="11">
        <v>76.459999999999994</v>
      </c>
      <c r="E136" s="11">
        <v>6.9</v>
      </c>
      <c r="F136" s="22">
        <v>1155</v>
      </c>
      <c r="G136" s="16"/>
      <c r="H136" s="126"/>
      <c r="I136" s="128"/>
      <c r="J136" s="128"/>
      <c r="K136" s="130"/>
      <c r="M136" s="133" t="s">
        <v>63</v>
      </c>
      <c r="N136" s="134"/>
      <c r="O136" s="37">
        <f>(J121-J122)/J121</f>
        <v>0.51248770894788598</v>
      </c>
      <c r="P136" s="2"/>
    </row>
    <row r="137" spans="1:16" ht="15.75" thickBot="1" x14ac:dyDescent="0.3">
      <c r="A137" s="2"/>
      <c r="C137" s="38" t="s">
        <v>64</v>
      </c>
      <c r="D137" s="15"/>
      <c r="E137" s="15"/>
      <c r="F137" s="39">
        <v>1139</v>
      </c>
      <c r="G137" s="16"/>
      <c r="M137" s="133" t="s">
        <v>65</v>
      </c>
      <c r="N137" s="134"/>
      <c r="O137" s="37">
        <f>(J122-J123)/J122</f>
        <v>0.37273093989511902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31" t="s">
        <v>66</v>
      </c>
      <c r="I138" s="132"/>
      <c r="J138" s="132"/>
      <c r="K138" s="115"/>
      <c r="M138" s="133" t="s">
        <v>67</v>
      </c>
      <c r="N138" s="134"/>
      <c r="O138" s="37">
        <f>(J123-J124)/J123</f>
        <v>0.48938906752411576</v>
      </c>
      <c r="P138" s="2"/>
    </row>
    <row r="139" spans="1:16" ht="15.75" customHeight="1" x14ac:dyDescent="0.25">
      <c r="A139" s="2"/>
      <c r="B139" s="41"/>
      <c r="C139" s="42" t="s">
        <v>18</v>
      </c>
      <c r="D139" s="43" t="s">
        <v>19</v>
      </c>
      <c r="E139" s="43" t="s">
        <v>14</v>
      </c>
      <c r="F139" s="19" t="s">
        <v>13</v>
      </c>
      <c r="G139" s="44" t="s">
        <v>20</v>
      </c>
      <c r="H139" s="24" t="s">
        <v>18</v>
      </c>
      <c r="I139" s="25" t="s">
        <v>68</v>
      </c>
      <c r="J139" s="25" t="s">
        <v>69</v>
      </c>
      <c r="K139" s="26" t="s">
        <v>70</v>
      </c>
      <c r="M139" s="133" t="s">
        <v>71</v>
      </c>
      <c r="N139" s="134"/>
      <c r="O139" s="37">
        <f>(J124-J125)/J124</f>
        <v>1.6372795969773299E-2</v>
      </c>
      <c r="P139" s="2"/>
    </row>
    <row r="140" spans="1:16" x14ac:dyDescent="0.25">
      <c r="A140" s="2"/>
      <c r="B140" s="41"/>
      <c r="C140" s="45" t="s">
        <v>72</v>
      </c>
      <c r="D140" s="33">
        <v>91.3</v>
      </c>
      <c r="E140" s="33"/>
      <c r="F140" s="34"/>
      <c r="G140" s="46"/>
      <c r="H140" s="47" t="s">
        <v>1</v>
      </c>
      <c r="I140" s="33">
        <v>389</v>
      </c>
      <c r="J140" s="33">
        <v>360</v>
      </c>
      <c r="K140" s="34">
        <f>I140-J140</f>
        <v>29</v>
      </c>
      <c r="M140" s="142" t="s">
        <v>73</v>
      </c>
      <c r="N140" s="143"/>
      <c r="O140" s="70">
        <f>(J122-J125)/J122</f>
        <v>0.68495361032674462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72.849999999999994</v>
      </c>
      <c r="E141" s="33">
        <v>68.06</v>
      </c>
      <c r="F141" s="34">
        <v>93.43</v>
      </c>
      <c r="G141" s="48">
        <v>6.2</v>
      </c>
      <c r="H141" s="65" t="s">
        <v>2</v>
      </c>
      <c r="I141" s="35">
        <v>193</v>
      </c>
      <c r="J141" s="35">
        <v>170</v>
      </c>
      <c r="K141" s="34">
        <f>I141-J141</f>
        <v>23</v>
      </c>
      <c r="L141" s="49"/>
      <c r="M141" s="147" t="s">
        <v>75</v>
      </c>
      <c r="N141" s="148"/>
      <c r="O141" s="71">
        <f>(J121-J125)/J121</f>
        <v>0.84641101278269415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79.599999999999994</v>
      </c>
      <c r="E142" s="33">
        <v>66.45</v>
      </c>
      <c r="F142" s="34">
        <v>83.48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77.150000000000006</v>
      </c>
      <c r="E143" s="33">
        <v>54.85</v>
      </c>
      <c r="F143" s="34">
        <v>71.099999999999994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52.9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91.5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90"/>
      <c r="C152" s="139" t="s">
        <v>548</v>
      </c>
      <c r="D152" s="140"/>
      <c r="E152" s="140"/>
      <c r="F152" s="140"/>
      <c r="G152" s="140"/>
      <c r="H152" s="140"/>
      <c r="I152" s="140"/>
      <c r="J152" s="140"/>
      <c r="K152" s="140"/>
      <c r="L152" s="140"/>
      <c r="M152" s="140"/>
      <c r="N152" s="140"/>
      <c r="O152" s="141"/>
      <c r="P152" s="2"/>
    </row>
    <row r="153" spans="1:16" ht="15" customHeight="1" x14ac:dyDescent="0.25">
      <c r="A153" s="2"/>
      <c r="C153" s="139" t="s">
        <v>236</v>
      </c>
      <c r="D153" s="140"/>
      <c r="E153" s="140"/>
      <c r="F153" s="140"/>
      <c r="G153" s="140"/>
      <c r="H153" s="140"/>
      <c r="I153" s="140"/>
      <c r="J153" s="140"/>
      <c r="K153" s="140"/>
      <c r="L153" s="140"/>
      <c r="M153" s="140"/>
      <c r="N153" s="140"/>
      <c r="O153" s="141"/>
      <c r="P153" s="2"/>
    </row>
    <row r="154" spans="1:16" ht="15" customHeight="1" x14ac:dyDescent="0.25">
      <c r="A154" s="2"/>
      <c r="C154" s="139" t="s">
        <v>549</v>
      </c>
      <c r="D154" s="140"/>
      <c r="E154" s="140"/>
      <c r="F154" s="140"/>
      <c r="G154" s="140"/>
      <c r="H154" s="140"/>
      <c r="I154" s="140"/>
      <c r="J154" s="140"/>
      <c r="K154" s="140"/>
      <c r="L154" s="140"/>
      <c r="M154" s="140"/>
      <c r="N154" s="140"/>
      <c r="O154" s="141"/>
      <c r="P154" s="2"/>
    </row>
    <row r="155" spans="1:16" ht="15" customHeight="1" x14ac:dyDescent="0.25">
      <c r="A155" s="2"/>
      <c r="C155" s="139" t="s">
        <v>550</v>
      </c>
      <c r="D155" s="140"/>
      <c r="E155" s="140"/>
      <c r="F155" s="140"/>
      <c r="G155" s="140"/>
      <c r="H155" s="140"/>
      <c r="I155" s="140"/>
      <c r="J155" s="140"/>
      <c r="K155" s="140"/>
      <c r="L155" s="140"/>
      <c r="M155" s="140"/>
      <c r="N155" s="140"/>
      <c r="O155" s="141"/>
      <c r="P155" s="2"/>
    </row>
    <row r="156" spans="1:16" ht="15" customHeight="1" x14ac:dyDescent="0.25">
      <c r="A156" s="2"/>
      <c r="C156" s="139" t="s">
        <v>551</v>
      </c>
      <c r="D156" s="140"/>
      <c r="E156" s="140"/>
      <c r="F156" s="140"/>
      <c r="G156" s="140"/>
      <c r="H156" s="140"/>
      <c r="I156" s="140"/>
      <c r="J156" s="140"/>
      <c r="K156" s="140"/>
      <c r="L156" s="140"/>
      <c r="M156" s="140"/>
      <c r="N156" s="140"/>
      <c r="O156" s="141"/>
      <c r="P156" s="2"/>
    </row>
    <row r="157" spans="1:16" ht="15" customHeight="1" x14ac:dyDescent="0.25">
      <c r="A157" s="2"/>
      <c r="C157" s="139"/>
      <c r="D157" s="140"/>
      <c r="E157" s="140"/>
      <c r="F157" s="140"/>
      <c r="G157" s="140"/>
      <c r="H157" s="140"/>
      <c r="I157" s="140"/>
      <c r="J157" s="140"/>
      <c r="K157" s="140"/>
      <c r="L157" s="140"/>
      <c r="M157" s="140"/>
      <c r="N157" s="140"/>
      <c r="O157" s="141"/>
      <c r="P157" s="2"/>
    </row>
    <row r="158" spans="1:16" ht="15" customHeight="1" x14ac:dyDescent="0.25">
      <c r="A158" s="2"/>
      <c r="C158" s="139"/>
      <c r="D158" s="140"/>
      <c r="E158" s="140"/>
      <c r="F158" s="140"/>
      <c r="G158" s="140"/>
      <c r="H158" s="140"/>
      <c r="I158" s="140"/>
      <c r="J158" s="140"/>
      <c r="K158" s="140"/>
      <c r="L158" s="140"/>
      <c r="M158" s="140"/>
      <c r="N158" s="140"/>
      <c r="O158" s="141"/>
      <c r="P158" s="2"/>
    </row>
    <row r="159" spans="1:16" x14ac:dyDescent="0.25">
      <c r="A159" s="2"/>
      <c r="C159" s="139"/>
      <c r="D159" s="140"/>
      <c r="E159" s="140"/>
      <c r="F159" s="140"/>
      <c r="G159" s="140"/>
      <c r="H159" s="140"/>
      <c r="I159" s="140"/>
      <c r="J159" s="140"/>
      <c r="K159" s="140"/>
      <c r="L159" s="140"/>
      <c r="M159" s="140"/>
      <c r="N159" s="140"/>
      <c r="O159" s="141"/>
      <c r="P159" s="2"/>
    </row>
    <row r="160" spans="1:16" x14ac:dyDescent="0.25">
      <c r="A160" s="2"/>
      <c r="C160" s="139"/>
      <c r="D160" s="140"/>
      <c r="E160" s="140"/>
      <c r="F160" s="140"/>
      <c r="G160" s="140"/>
      <c r="H160" s="140"/>
      <c r="I160" s="140"/>
      <c r="J160" s="140"/>
      <c r="K160" s="140"/>
      <c r="L160" s="140"/>
      <c r="M160" s="140"/>
      <c r="N160" s="140"/>
      <c r="O160" s="141"/>
      <c r="P160" s="2"/>
    </row>
    <row r="161" spans="1:16" x14ac:dyDescent="0.25">
      <c r="A161" s="2"/>
      <c r="C161" s="139"/>
      <c r="D161" s="140"/>
      <c r="E161" s="140"/>
      <c r="F161" s="140"/>
      <c r="G161" s="140"/>
      <c r="H161" s="140"/>
      <c r="I161" s="140"/>
      <c r="J161" s="140"/>
      <c r="K161" s="140"/>
      <c r="L161" s="140"/>
      <c r="M161" s="140"/>
      <c r="N161" s="140"/>
      <c r="O161" s="141"/>
      <c r="P161" s="2"/>
    </row>
    <row r="162" spans="1:16" x14ac:dyDescent="0.25">
      <c r="A162" s="2"/>
      <c r="C162" s="139"/>
      <c r="D162" s="140"/>
      <c r="E162" s="140"/>
      <c r="F162" s="140"/>
      <c r="G162" s="140"/>
      <c r="H162" s="140"/>
      <c r="I162" s="140"/>
      <c r="J162" s="140"/>
      <c r="K162" s="140"/>
      <c r="L162" s="140"/>
      <c r="M162" s="140"/>
      <c r="N162" s="140"/>
      <c r="O162" s="141"/>
      <c r="P162" s="2"/>
    </row>
    <row r="163" spans="1:16" x14ac:dyDescent="0.25">
      <c r="A163" s="2"/>
      <c r="C163" s="139"/>
      <c r="D163" s="140"/>
      <c r="E163" s="140"/>
      <c r="F163" s="140"/>
      <c r="G163" s="140"/>
      <c r="H163" s="140"/>
      <c r="I163" s="140"/>
      <c r="J163" s="140"/>
      <c r="K163" s="140"/>
      <c r="L163" s="140"/>
      <c r="M163" s="140"/>
      <c r="N163" s="140"/>
      <c r="O163" s="141"/>
      <c r="P163" s="2"/>
    </row>
    <row r="164" spans="1:16" x14ac:dyDescent="0.25">
      <c r="A164" s="2"/>
      <c r="C164" s="139"/>
      <c r="D164" s="140"/>
      <c r="E164" s="140"/>
      <c r="F164" s="140"/>
      <c r="G164" s="140"/>
      <c r="H164" s="140"/>
      <c r="I164" s="140"/>
      <c r="J164" s="140"/>
      <c r="K164" s="140"/>
      <c r="L164" s="140"/>
      <c r="M164" s="140"/>
      <c r="N164" s="140"/>
      <c r="O164" s="141"/>
      <c r="P164" s="2"/>
    </row>
    <row r="165" spans="1:16" x14ac:dyDescent="0.25">
      <c r="A165" s="2"/>
      <c r="C165" s="144"/>
      <c r="D165" s="145"/>
      <c r="E165" s="145"/>
      <c r="F165" s="145"/>
      <c r="G165" s="145"/>
      <c r="H165" s="145"/>
      <c r="I165" s="145"/>
      <c r="J165" s="145"/>
      <c r="K165" s="145"/>
      <c r="L165" s="145"/>
      <c r="M165" s="145"/>
      <c r="N165" s="145"/>
      <c r="O165" s="14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19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0115E-BFFA-4E64-9511-C37418B2CC2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B03E-DDF4-464D-B00E-4C1180E091A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F3AD4-C0EE-4CD5-8FCF-8FC769AE3E1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E643D-BB5A-4550-A409-3F1DAA912C8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BFD383EA9C304083A8E6AB5C637A38" ma:contentTypeVersion="11" ma:contentTypeDescription="Create a new document." ma:contentTypeScope="" ma:versionID="5d160974693f94d875f8305f9d172a2f">
  <xsd:schema xmlns:xsd="http://www.w3.org/2001/XMLSchema" xmlns:xs="http://www.w3.org/2001/XMLSchema" xmlns:p="http://schemas.microsoft.com/office/2006/metadata/properties" xmlns:ns2="31f5dcea-c448-41ca-a734-66bd8405f415" xmlns:ns3="5dce81ae-c154-4bd7-90f9-1208034f416e" targetNamespace="http://schemas.microsoft.com/office/2006/metadata/properties" ma:root="true" ma:fieldsID="6a03075f69c0583af06fa1baef9fdbdf" ns2:_="" ns3:_="">
    <xsd:import namespace="31f5dcea-c448-41ca-a734-66bd8405f415"/>
    <xsd:import namespace="5dce81ae-c154-4bd7-90f9-1208034f41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f5dcea-c448-41ca-a734-66bd8405f4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ce81ae-c154-4bd7-90f9-1208034f416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B2A1143-C694-4777-8D7F-5EAAFAD46E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f5dcea-c448-41ca-a734-66bd8405f415"/>
    <ds:schemaRef ds:uri="5dce81ae-c154-4bd7-90f9-1208034f41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0AD870-A150-4F05-94A3-721EE66253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40F88E-B169-4FBB-948C-B74CB98A7D60}">
  <ds:schemaRefs>
    <ds:schemaRef ds:uri="http://purl.org/dc/terms/"/>
    <ds:schemaRef ds:uri="31f5dcea-c448-41ca-a734-66bd8405f415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5dce81ae-c154-4bd7-90f9-1208034f416e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Sheet2</vt:lpstr>
      <vt:lpstr>Sheet17</vt:lpstr>
      <vt:lpstr>Sheet1</vt:lpstr>
      <vt:lpstr>Sheet 1</vt:lpstr>
      <vt:lpstr>PURITY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Sheet18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Jaclyn Kelly Tay Shin Ying</dc:creator>
  <cp:keywords/>
  <dc:description/>
  <cp:lastModifiedBy>Muhammad Saifuddin Bin Shahar</cp:lastModifiedBy>
  <cp:revision/>
  <dcterms:created xsi:type="dcterms:W3CDTF">2020-02-01T01:12:25Z</dcterms:created>
  <dcterms:modified xsi:type="dcterms:W3CDTF">2020-12-15T08:22:38Z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0x010100C1BFD383EA9C304083A8E6AB5C637A38</vt:lpwstr>
  </property>
</Properties>
</file>