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rmalaysia-my.sharepoint.com/personal/m_saifuddin_central-sugars_com_my/Documents/Desktop/"/>
    </mc:Choice>
  </mc:AlternateContent>
  <xr:revisionPtr revIDLastSave="118" documentId="8_{73748564-6A3F-44B0-ABE1-11E9BCA94F21}" xr6:coauthVersionLast="45" xr6:coauthVersionMax="45" xr10:uidLastSave="{EBE319AB-E4C2-4330-9152-344FF106D22E}"/>
  <bookViews>
    <workbookView xWindow="20370" yWindow="-120" windowWidth="24240" windowHeight="13140" firstSheet="29" activeTab="41" xr2:uid="{6090090C-2027-4910-B89A-9EABFD12AF16}"/>
  </bookViews>
  <sheets>
    <sheet name="Sheet3" sheetId="41" state="hidden" r:id="rId1"/>
    <sheet name="Sheet4" sheetId="42" state="hidden" r:id="rId2"/>
    <sheet name="Sheet5" sheetId="43" state="hidden" r:id="rId3"/>
    <sheet name="Sheet6" sheetId="44" state="hidden" r:id="rId4"/>
    <sheet name="Sheet7" sheetId="45" state="hidden" r:id="rId5"/>
    <sheet name="Sheet8" sheetId="46" state="hidden" r:id="rId6"/>
    <sheet name="Sheet9" sheetId="47" state="hidden" r:id="rId7"/>
    <sheet name="Sheet10" sheetId="48" state="hidden" r:id="rId8"/>
    <sheet name="Sheet11" sheetId="49" state="hidden" r:id="rId9"/>
    <sheet name="Sheet12" sheetId="50" state="hidden" r:id="rId10"/>
    <sheet name="Sheet13" sheetId="51" state="hidden" r:id="rId11"/>
    <sheet name="Sheet14" sheetId="52" state="hidden" r:id="rId12"/>
    <sheet name="Sheet15" sheetId="53" state="hidden" r:id="rId13"/>
    <sheet name="Sheet16" sheetId="54" state="hidden" r:id="rId14"/>
    <sheet name="Sheet2" sheetId="55" state="hidden" r:id="rId15"/>
    <sheet name="Sheet1" sheetId="11" state="hidden" r:id="rId16"/>
    <sheet name="Sheet 1" sheetId="109" r:id="rId17"/>
    <sheet name="PURITY" sheetId="111" r:id="rId18"/>
    <sheet name="1" sheetId="107" r:id="rId19"/>
    <sheet name="2" sheetId="63" r:id="rId20"/>
    <sheet name="3" sheetId="64" r:id="rId21"/>
    <sheet name="4" sheetId="65" r:id="rId22"/>
    <sheet name="5" sheetId="66" r:id="rId23"/>
    <sheet name="6" sheetId="67" r:id="rId24"/>
    <sheet name="7" sheetId="68" r:id="rId25"/>
    <sheet name="8" sheetId="69" r:id="rId26"/>
    <sheet name="9" sheetId="70" r:id="rId27"/>
    <sheet name="10" sheetId="72" r:id="rId28"/>
    <sheet name="11" sheetId="73" r:id="rId29"/>
    <sheet name="12" sheetId="74" r:id="rId30"/>
    <sheet name="13" sheetId="75" r:id="rId31"/>
    <sheet name="14" sheetId="76" r:id="rId32"/>
    <sheet name="15" sheetId="77" r:id="rId33"/>
    <sheet name="16" sheetId="78" r:id="rId34"/>
    <sheet name="17" sheetId="79" r:id="rId35"/>
    <sheet name="18" sheetId="80" r:id="rId36"/>
    <sheet name="19" sheetId="81" r:id="rId37"/>
    <sheet name="20" sheetId="82" r:id="rId38"/>
    <sheet name="21" sheetId="83" r:id="rId39"/>
    <sheet name="22" sheetId="84" r:id="rId40"/>
    <sheet name="23" sheetId="85" r:id="rId41"/>
    <sheet name="24" sheetId="86" r:id="rId42"/>
    <sheet name="25" sheetId="87" r:id="rId43"/>
    <sheet name="26" sheetId="88" r:id="rId44"/>
    <sheet name="27" sheetId="89" r:id="rId45"/>
    <sheet name="28" sheetId="90" r:id="rId46"/>
    <sheet name="Sheet22" sheetId="115" state="hidden" r:id="rId47"/>
    <sheet name="Sheet21" sheetId="114" state="hidden" r:id="rId48"/>
    <sheet name="Sheet23" sheetId="116" state="hidden" r:id="rId49"/>
    <sheet name="29" sheetId="91" r:id="rId50"/>
    <sheet name="30" sheetId="92" r:id="rId51"/>
    <sheet name="31" sheetId="98" r:id="rId52"/>
    <sheet name="Sheet20" sheetId="113" state="hidden" r:id="rId5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98" l="1"/>
  <c r="S7" i="98"/>
  <c r="S10" i="98" s="1"/>
  <c r="S13" i="98" s="1"/>
  <c r="S6" i="98"/>
  <c r="S11" i="98" s="1"/>
  <c r="S14" i="98" s="1"/>
  <c r="S8" i="92"/>
  <c r="S7" i="92"/>
  <c r="S10" i="92" s="1"/>
  <c r="S13" i="92" s="1"/>
  <c r="S6" i="92"/>
  <c r="S11" i="92" s="1"/>
  <c r="S14" i="92" s="1"/>
  <c r="S8" i="91"/>
  <c r="S7" i="91"/>
  <c r="S10" i="91" s="1"/>
  <c r="S13" i="91" s="1"/>
  <c r="S6" i="91"/>
  <c r="S11" i="91" s="1"/>
  <c r="S14" i="91" s="1"/>
  <c r="S8" i="90"/>
  <c r="S7" i="90"/>
  <c r="S10" i="90" s="1"/>
  <c r="S13" i="90" s="1"/>
  <c r="S6" i="90"/>
  <c r="S11" i="90" s="1"/>
  <c r="S14" i="90" s="1"/>
  <c r="S8" i="89"/>
  <c r="S7" i="89"/>
  <c r="S10" i="89" s="1"/>
  <c r="S13" i="89" s="1"/>
  <c r="S6" i="89"/>
  <c r="S11" i="89" s="1"/>
  <c r="S14" i="89" s="1"/>
  <c r="S8" i="88"/>
  <c r="S7" i="88"/>
  <c r="S10" i="88" s="1"/>
  <c r="S13" i="88" s="1"/>
  <c r="S6" i="88"/>
  <c r="S9" i="88" s="1"/>
  <c r="S12" i="88" s="1"/>
  <c r="S8" i="87"/>
  <c r="S7" i="87"/>
  <c r="S10" i="87" s="1"/>
  <c r="S13" i="87" s="1"/>
  <c r="S6" i="87"/>
  <c r="S11" i="87" s="1"/>
  <c r="S14" i="87" s="1"/>
  <c r="S8" i="86"/>
  <c r="S7" i="86"/>
  <c r="S10" i="86" s="1"/>
  <c r="S13" i="86" s="1"/>
  <c r="S6" i="86"/>
  <c r="S11" i="86" s="1"/>
  <c r="S14" i="86" s="1"/>
  <c r="S8" i="85"/>
  <c r="S7" i="85"/>
  <c r="S10" i="85" s="1"/>
  <c r="S13" i="85" s="1"/>
  <c r="S6" i="85"/>
  <c r="S11" i="85" s="1"/>
  <c r="S14" i="85" s="1"/>
  <c r="S11" i="84"/>
  <c r="S14" i="84" s="1"/>
  <c r="S10" i="84"/>
  <c r="S13" i="84" s="1"/>
  <c r="S8" i="84"/>
  <c r="S7" i="84"/>
  <c r="S6" i="84"/>
  <c r="S9" i="84" s="1"/>
  <c r="S12" i="84" s="1"/>
  <c r="S8" i="83"/>
  <c r="S7" i="83"/>
  <c r="S10" i="83" s="1"/>
  <c r="S13" i="83" s="1"/>
  <c r="S6" i="83"/>
  <c r="S11" i="83" s="1"/>
  <c r="S14" i="83" s="1"/>
  <c r="S11" i="81"/>
  <c r="S14" i="81" s="1"/>
  <c r="S10" i="81"/>
  <c r="S13" i="81" s="1"/>
  <c r="S8" i="81"/>
  <c r="S7" i="81"/>
  <c r="S6" i="81"/>
  <c r="S9" i="81" s="1"/>
  <c r="S12" i="81" s="1"/>
  <c r="S8" i="80"/>
  <c r="S7" i="80"/>
  <c r="S10" i="80" s="1"/>
  <c r="S13" i="80" s="1"/>
  <c r="S6" i="80"/>
  <c r="S11" i="80" s="1"/>
  <c r="S14" i="80" s="1"/>
  <c r="S8" i="79"/>
  <c r="S7" i="79"/>
  <c r="S10" i="79" s="1"/>
  <c r="S13" i="79" s="1"/>
  <c r="S6" i="79"/>
  <c r="S11" i="79" s="1"/>
  <c r="S14" i="79" s="1"/>
  <c r="S8" i="78"/>
  <c r="S7" i="78"/>
  <c r="S10" i="78" s="1"/>
  <c r="S13" i="78" s="1"/>
  <c r="S6" i="78"/>
  <c r="S11" i="78" s="1"/>
  <c r="S14" i="78" s="1"/>
  <c r="S8" i="77"/>
  <c r="S7" i="77"/>
  <c r="S10" i="77" s="1"/>
  <c r="S13" i="77" s="1"/>
  <c r="S6" i="77"/>
  <c r="S11" i="77" s="1"/>
  <c r="S14" i="77" s="1"/>
  <c r="S8" i="76"/>
  <c r="S7" i="76"/>
  <c r="S10" i="76" s="1"/>
  <c r="S13" i="76" s="1"/>
  <c r="S6" i="76"/>
  <c r="S11" i="76" s="1"/>
  <c r="S14" i="76" s="1"/>
  <c r="S8" i="75"/>
  <c r="S7" i="75"/>
  <c r="S10" i="75" s="1"/>
  <c r="S13" i="75" s="1"/>
  <c r="S6" i="75"/>
  <c r="S11" i="75" s="1"/>
  <c r="S14" i="75" s="1"/>
  <c r="S8" i="74"/>
  <c r="S7" i="74"/>
  <c r="S10" i="74" s="1"/>
  <c r="S13" i="74" s="1"/>
  <c r="S6" i="74"/>
  <c r="S11" i="74" s="1"/>
  <c r="S14" i="74" s="1"/>
  <c r="S8" i="82"/>
  <c r="S7" i="82"/>
  <c r="S10" i="82" s="1"/>
  <c r="S13" i="82" s="1"/>
  <c r="S6" i="82"/>
  <c r="S11" i="82" s="1"/>
  <c r="S14" i="82" s="1"/>
  <c r="S8" i="73"/>
  <c r="S7" i="73"/>
  <c r="S10" i="73" s="1"/>
  <c r="S13" i="73" s="1"/>
  <c r="S6" i="73"/>
  <c r="S11" i="73" s="1"/>
  <c r="S14" i="73" s="1"/>
  <c r="S11" i="72"/>
  <c r="S14" i="72" s="1"/>
  <c r="S10" i="72"/>
  <c r="S13" i="72" s="1"/>
  <c r="S8" i="72"/>
  <c r="S7" i="72"/>
  <c r="S6" i="72"/>
  <c r="S9" i="72" s="1"/>
  <c r="S12" i="72" s="1"/>
  <c r="S8" i="70"/>
  <c r="S7" i="70"/>
  <c r="S10" i="70" s="1"/>
  <c r="S13" i="70" s="1"/>
  <c r="S6" i="70"/>
  <c r="S11" i="70" s="1"/>
  <c r="S14" i="70" s="1"/>
  <c r="S8" i="69"/>
  <c r="S7" i="69"/>
  <c r="S10" i="69" s="1"/>
  <c r="S13" i="69" s="1"/>
  <c r="S6" i="69"/>
  <c r="S11" i="69" s="1"/>
  <c r="S14" i="69" s="1"/>
  <c r="S8" i="68"/>
  <c r="S7" i="68"/>
  <c r="S10" i="68" s="1"/>
  <c r="S13" i="68" s="1"/>
  <c r="S6" i="68"/>
  <c r="S9" i="68" s="1"/>
  <c r="S12" i="68" s="1"/>
  <c r="S10" i="67"/>
  <c r="S13" i="67" s="1"/>
  <c r="S8" i="67"/>
  <c r="S7" i="67"/>
  <c r="S6" i="67"/>
  <c r="S11" i="67" s="1"/>
  <c r="S14" i="67" s="1"/>
  <c r="S8" i="66"/>
  <c r="S7" i="66"/>
  <c r="S10" i="66" s="1"/>
  <c r="S13" i="66" s="1"/>
  <c r="S6" i="66"/>
  <c r="S11" i="66" s="1"/>
  <c r="S14" i="66" s="1"/>
  <c r="S8" i="65"/>
  <c r="S7" i="65"/>
  <c r="S10" i="65" s="1"/>
  <c r="S13" i="65" s="1"/>
  <c r="S6" i="65"/>
  <c r="S11" i="65" s="1"/>
  <c r="S14" i="65" s="1"/>
  <c r="S8" i="64"/>
  <c r="S7" i="64"/>
  <c r="S10" i="64" s="1"/>
  <c r="S13" i="64" s="1"/>
  <c r="S6" i="64"/>
  <c r="S9" i="64" s="1"/>
  <c r="S12" i="64" s="1"/>
  <c r="S8" i="63"/>
  <c r="S7" i="63"/>
  <c r="S10" i="63" s="1"/>
  <c r="S13" i="63" s="1"/>
  <c r="S6" i="63"/>
  <c r="S11" i="63" s="1"/>
  <c r="S14" i="63" s="1"/>
  <c r="S8" i="107"/>
  <c r="S7" i="107"/>
  <c r="S10" i="107" s="1"/>
  <c r="S13" i="107" s="1"/>
  <c r="S6" i="107"/>
  <c r="S11" i="107" s="1"/>
  <c r="S14" i="107" s="1"/>
  <c r="S9" i="98" l="1"/>
  <c r="S12" i="98" s="1"/>
  <c r="S9" i="92"/>
  <c r="S12" i="92" s="1"/>
  <c r="S9" i="91"/>
  <c r="S12" i="91" s="1"/>
  <c r="S9" i="90"/>
  <c r="S12" i="90" s="1"/>
  <c r="S9" i="89"/>
  <c r="S12" i="89" s="1"/>
  <c r="S11" i="88"/>
  <c r="S14" i="88" s="1"/>
  <c r="S9" i="87"/>
  <c r="S12" i="87" s="1"/>
  <c r="S9" i="86"/>
  <c r="S12" i="86" s="1"/>
  <c r="S9" i="85"/>
  <c r="S12" i="85" s="1"/>
  <c r="S9" i="83"/>
  <c r="S12" i="83" s="1"/>
  <c r="S9" i="80"/>
  <c r="S12" i="80" s="1"/>
  <c r="S9" i="79"/>
  <c r="S12" i="79" s="1"/>
  <c r="S9" i="78"/>
  <c r="S12" i="78" s="1"/>
  <c r="S9" i="77"/>
  <c r="S12" i="77" s="1"/>
  <c r="S9" i="76"/>
  <c r="S12" i="76" s="1"/>
  <c r="S9" i="75"/>
  <c r="S12" i="75" s="1"/>
  <c r="S9" i="74"/>
  <c r="S12" i="74" s="1"/>
  <c r="S9" i="82"/>
  <c r="S12" i="82" s="1"/>
  <c r="S9" i="73"/>
  <c r="S12" i="73" s="1"/>
  <c r="S9" i="70"/>
  <c r="S12" i="70" s="1"/>
  <c r="S9" i="69"/>
  <c r="S12" i="69" s="1"/>
  <c r="S11" i="68"/>
  <c r="S14" i="68" s="1"/>
  <c r="S9" i="67"/>
  <c r="S12" i="67" s="1"/>
  <c r="S9" i="66"/>
  <c r="S12" i="66" s="1"/>
  <c r="S9" i="65"/>
  <c r="S12" i="65" s="1"/>
  <c r="S11" i="64"/>
  <c r="S14" i="64" s="1"/>
  <c r="S9" i="63"/>
  <c r="S12" i="63" s="1"/>
  <c r="S9" i="107"/>
  <c r="S12" i="107" s="1"/>
  <c r="J9" i="91" l="1"/>
  <c r="K80" i="63"/>
  <c r="K78" i="63"/>
  <c r="F171" i="98"/>
  <c r="E171" i="98"/>
  <c r="D171" i="98"/>
  <c r="F170" i="98"/>
  <c r="E170" i="98"/>
  <c r="D170" i="98"/>
  <c r="F169" i="98"/>
  <c r="E169" i="98"/>
  <c r="D169" i="98"/>
  <c r="J121" i="98"/>
  <c r="J125" i="98"/>
  <c r="O141" i="98"/>
  <c r="K141" i="98"/>
  <c r="J122" i="98"/>
  <c r="O140" i="98"/>
  <c r="K140" i="98"/>
  <c r="K135" i="98"/>
  <c r="K133" i="98"/>
  <c r="J124" i="98"/>
  <c r="O139" i="98"/>
  <c r="J123" i="98"/>
  <c r="O138" i="98"/>
  <c r="O136" i="98"/>
  <c r="J120" i="98"/>
  <c r="J119" i="98"/>
  <c r="J66" i="98"/>
  <c r="J70" i="98"/>
  <c r="O86" i="98"/>
  <c r="K86" i="98"/>
  <c r="K85" i="98"/>
  <c r="K80" i="98"/>
  <c r="K78" i="98"/>
  <c r="J69" i="98"/>
  <c r="O84" i="98"/>
  <c r="J68" i="98"/>
  <c r="O83" i="98"/>
  <c r="J67" i="98"/>
  <c r="O81" i="98"/>
  <c r="J65" i="98"/>
  <c r="J64" i="98"/>
  <c r="K29" i="98"/>
  <c r="J10" i="98"/>
  <c r="J13" i="98"/>
  <c r="O28" i="98"/>
  <c r="K28" i="98"/>
  <c r="K23" i="98"/>
  <c r="K21" i="98"/>
  <c r="J12" i="98"/>
  <c r="J11" i="98"/>
  <c r="O26" i="98"/>
  <c r="O25" i="98"/>
  <c r="J9" i="98"/>
  <c r="J8" i="98"/>
  <c r="J7" i="98"/>
  <c r="F171" i="92"/>
  <c r="E171" i="92"/>
  <c r="D171" i="92"/>
  <c r="F170" i="92"/>
  <c r="E170" i="92"/>
  <c r="D170" i="92"/>
  <c r="F169" i="92"/>
  <c r="E169" i="92"/>
  <c r="D169" i="92"/>
  <c r="J121" i="92"/>
  <c r="J125" i="92"/>
  <c r="O141" i="92"/>
  <c r="K141" i="92"/>
  <c r="J122" i="92"/>
  <c r="O140" i="92"/>
  <c r="K140" i="92"/>
  <c r="K135" i="92"/>
  <c r="K133" i="92"/>
  <c r="J124" i="92"/>
  <c r="O139" i="92"/>
  <c r="J123" i="92"/>
  <c r="O138" i="92"/>
  <c r="O136" i="92"/>
  <c r="J120" i="92"/>
  <c r="J119" i="92"/>
  <c r="J66" i="92"/>
  <c r="J70" i="92"/>
  <c r="O86" i="92"/>
  <c r="K86" i="92"/>
  <c r="K85" i="92"/>
  <c r="K80" i="92"/>
  <c r="K78" i="92"/>
  <c r="J69" i="92"/>
  <c r="O84" i="92"/>
  <c r="J68" i="92"/>
  <c r="O83" i="92"/>
  <c r="J67" i="92"/>
  <c r="O82" i="92"/>
  <c r="J65" i="92"/>
  <c r="J64" i="92"/>
  <c r="K29" i="92"/>
  <c r="J10" i="92"/>
  <c r="J13" i="92"/>
  <c r="O28" i="92"/>
  <c r="K28" i="92"/>
  <c r="J9" i="92"/>
  <c r="O24" i="92"/>
  <c r="K23" i="92"/>
  <c r="K21" i="92"/>
  <c r="J12" i="92"/>
  <c r="O27" i="92"/>
  <c r="J11" i="92"/>
  <c r="O26" i="92"/>
  <c r="O25" i="92"/>
  <c r="O29" i="92"/>
  <c r="J8" i="92"/>
  <c r="J7" i="92"/>
  <c r="F171" i="91"/>
  <c r="E171" i="91"/>
  <c r="D171" i="91"/>
  <c r="F170" i="91"/>
  <c r="E170" i="91"/>
  <c r="D170" i="91"/>
  <c r="F169" i="91"/>
  <c r="E169" i="91"/>
  <c r="D169" i="91"/>
  <c r="K141" i="91"/>
  <c r="K140" i="91"/>
  <c r="K135" i="91"/>
  <c r="K133" i="91"/>
  <c r="J125" i="91"/>
  <c r="J124" i="91"/>
  <c r="O139" i="91"/>
  <c r="J123" i="91"/>
  <c r="O138" i="91"/>
  <c r="J122" i="91"/>
  <c r="J121" i="91"/>
  <c r="O136" i="91"/>
  <c r="J120" i="91"/>
  <c r="J119" i="91"/>
  <c r="K86" i="91"/>
  <c r="K85" i="91"/>
  <c r="K80" i="91"/>
  <c r="K78" i="91"/>
  <c r="J70" i="91"/>
  <c r="J66" i="91"/>
  <c r="O86" i="91"/>
  <c r="J69" i="91"/>
  <c r="O84" i="91"/>
  <c r="J68" i="91"/>
  <c r="J67" i="91"/>
  <c r="O82" i="91"/>
  <c r="J65" i="91"/>
  <c r="J64" i="91"/>
  <c r="K29" i="91"/>
  <c r="J10" i="91"/>
  <c r="J13" i="91"/>
  <c r="O28" i="91"/>
  <c r="K28" i="91"/>
  <c r="K23" i="91"/>
  <c r="K21" i="91"/>
  <c r="J12" i="91"/>
  <c r="O27" i="91"/>
  <c r="J11" i="91"/>
  <c r="O26" i="91"/>
  <c r="J8" i="91"/>
  <c r="J7" i="91"/>
  <c r="F171" i="90"/>
  <c r="E171" i="90"/>
  <c r="D171" i="90"/>
  <c r="F170" i="90"/>
  <c r="E170" i="90"/>
  <c r="D170" i="90"/>
  <c r="F169" i="90"/>
  <c r="E169" i="90"/>
  <c r="D169" i="90"/>
  <c r="J121" i="90"/>
  <c r="J125" i="90"/>
  <c r="O141" i="90"/>
  <c r="K141" i="90"/>
  <c r="K140" i="90"/>
  <c r="K135" i="90"/>
  <c r="K133" i="90"/>
  <c r="J122" i="90"/>
  <c r="O140" i="90"/>
  <c r="J124" i="90"/>
  <c r="O139" i="90"/>
  <c r="J123" i="90"/>
  <c r="O138" i="90"/>
  <c r="O136" i="90"/>
  <c r="J120" i="90"/>
  <c r="J119" i="90"/>
  <c r="K86" i="90"/>
  <c r="K85" i="90"/>
  <c r="K80" i="90"/>
  <c r="K78" i="90"/>
  <c r="J70" i="90"/>
  <c r="J67" i="90"/>
  <c r="O85" i="90"/>
  <c r="J69" i="90"/>
  <c r="J68" i="90"/>
  <c r="O83" i="90"/>
  <c r="O82" i="90"/>
  <c r="J66" i="90"/>
  <c r="J65" i="90"/>
  <c r="J64" i="90"/>
  <c r="K29" i="90"/>
  <c r="K28" i="90"/>
  <c r="K23" i="90"/>
  <c r="K21" i="90"/>
  <c r="J13" i="90"/>
  <c r="J12" i="90"/>
  <c r="J11" i="90"/>
  <c r="O25" i="90"/>
  <c r="J10" i="90"/>
  <c r="J9" i="90"/>
  <c r="O24" i="90"/>
  <c r="J8" i="90"/>
  <c r="J7" i="90"/>
  <c r="F171" i="89"/>
  <c r="E171" i="89"/>
  <c r="D171" i="89"/>
  <c r="F170" i="89"/>
  <c r="E170" i="89"/>
  <c r="D170" i="89"/>
  <c r="F169" i="89"/>
  <c r="E169" i="89"/>
  <c r="D169" i="89"/>
  <c r="K141" i="89"/>
  <c r="K140" i="89"/>
  <c r="K135" i="89"/>
  <c r="K133" i="89"/>
  <c r="J125" i="89"/>
  <c r="J124" i="89"/>
  <c r="J123" i="89"/>
  <c r="J122" i="89"/>
  <c r="J121" i="89"/>
  <c r="J120" i="89"/>
  <c r="J119" i="89"/>
  <c r="K86" i="89"/>
  <c r="K85" i="89"/>
  <c r="K80" i="89"/>
  <c r="K78" i="89"/>
  <c r="J70" i="89"/>
  <c r="J69" i="89"/>
  <c r="O84" i="89"/>
  <c r="J68" i="89"/>
  <c r="J67" i="89"/>
  <c r="J66" i="89"/>
  <c r="O86" i="89"/>
  <c r="J65" i="89"/>
  <c r="J64" i="89"/>
  <c r="K29" i="89"/>
  <c r="K28" i="89"/>
  <c r="K23" i="89"/>
  <c r="K21" i="89"/>
  <c r="J13" i="89"/>
  <c r="J12" i="89"/>
  <c r="J11" i="89"/>
  <c r="J10" i="89"/>
  <c r="J9" i="89"/>
  <c r="J8" i="89"/>
  <c r="J7" i="89"/>
  <c r="F171" i="88"/>
  <c r="E171" i="88"/>
  <c r="D171" i="88"/>
  <c r="F170" i="88"/>
  <c r="E170" i="88"/>
  <c r="D170" i="88"/>
  <c r="F169" i="88"/>
  <c r="E169" i="88"/>
  <c r="D169" i="88"/>
  <c r="K141" i="88"/>
  <c r="K140" i="88"/>
  <c r="K135" i="88"/>
  <c r="K133" i="88"/>
  <c r="J125" i="88"/>
  <c r="J124" i="88"/>
  <c r="J123" i="88"/>
  <c r="J122" i="88"/>
  <c r="J121" i="88"/>
  <c r="J120" i="88"/>
  <c r="J119" i="88"/>
  <c r="K86" i="88"/>
  <c r="K85" i="88"/>
  <c r="K80" i="88"/>
  <c r="K78" i="88"/>
  <c r="J70" i="88"/>
  <c r="J69" i="88"/>
  <c r="J68" i="88"/>
  <c r="J67" i="88"/>
  <c r="J66" i="88"/>
  <c r="J65" i="88"/>
  <c r="J64" i="88"/>
  <c r="K29" i="88"/>
  <c r="K28" i="88"/>
  <c r="K23" i="88"/>
  <c r="K21" i="88"/>
  <c r="J13" i="88"/>
  <c r="J12" i="88"/>
  <c r="J11" i="88"/>
  <c r="J10" i="88"/>
  <c r="J9" i="88"/>
  <c r="J8" i="88"/>
  <c r="J7" i="88"/>
  <c r="F171" i="87"/>
  <c r="E171" i="87"/>
  <c r="D171" i="87"/>
  <c r="F170" i="87"/>
  <c r="E170" i="87"/>
  <c r="D170" i="87"/>
  <c r="F169" i="87"/>
  <c r="E169" i="87"/>
  <c r="D169" i="87"/>
  <c r="K141" i="87"/>
  <c r="K140" i="87"/>
  <c r="K135" i="87"/>
  <c r="K133" i="87"/>
  <c r="J125" i="87"/>
  <c r="J124" i="87"/>
  <c r="J123" i="87"/>
  <c r="J122" i="87"/>
  <c r="J121" i="87"/>
  <c r="J120" i="87"/>
  <c r="J119" i="87"/>
  <c r="K86" i="87"/>
  <c r="K85" i="87"/>
  <c r="K80" i="87"/>
  <c r="K78" i="87"/>
  <c r="J70" i="87"/>
  <c r="J69" i="87"/>
  <c r="O83" i="87"/>
  <c r="J68" i="87"/>
  <c r="J67" i="87"/>
  <c r="J66" i="87"/>
  <c r="J65" i="87"/>
  <c r="J64" i="87"/>
  <c r="K29" i="87"/>
  <c r="K28" i="87"/>
  <c r="K23" i="87"/>
  <c r="K21" i="87"/>
  <c r="J13" i="87"/>
  <c r="J12" i="87"/>
  <c r="J11" i="87"/>
  <c r="J10" i="87"/>
  <c r="J9" i="87"/>
  <c r="J8" i="87"/>
  <c r="J7" i="87"/>
  <c r="F171" i="86"/>
  <c r="E171" i="86"/>
  <c r="D171" i="86"/>
  <c r="F170" i="86"/>
  <c r="E170" i="86"/>
  <c r="D170" i="86"/>
  <c r="F169" i="86"/>
  <c r="E169" i="86"/>
  <c r="D169" i="86"/>
  <c r="K141" i="86"/>
  <c r="K140" i="86"/>
  <c r="K135" i="86"/>
  <c r="K133" i="86"/>
  <c r="J125" i="86"/>
  <c r="J124" i="86"/>
  <c r="J123" i="86"/>
  <c r="J122" i="86"/>
  <c r="J121" i="86"/>
  <c r="J120" i="86"/>
  <c r="J119" i="86"/>
  <c r="K86" i="86"/>
  <c r="K85" i="86"/>
  <c r="K80" i="86"/>
  <c r="K78" i="86"/>
  <c r="J70" i="86"/>
  <c r="J69" i="86"/>
  <c r="O84" i="86"/>
  <c r="J68" i="86"/>
  <c r="J67" i="86"/>
  <c r="J66" i="86"/>
  <c r="J65" i="86"/>
  <c r="J64" i="86"/>
  <c r="K29" i="86"/>
  <c r="K28" i="86"/>
  <c r="K23" i="86"/>
  <c r="K21" i="86"/>
  <c r="J13" i="86"/>
  <c r="J12" i="86"/>
  <c r="J11" i="86"/>
  <c r="J10" i="86"/>
  <c r="J9" i="86"/>
  <c r="J8" i="86"/>
  <c r="J7" i="86"/>
  <c r="F171" i="85"/>
  <c r="E171" i="85"/>
  <c r="D171" i="85"/>
  <c r="F170" i="85"/>
  <c r="E170" i="85"/>
  <c r="D170" i="85"/>
  <c r="F169" i="85"/>
  <c r="E169" i="85"/>
  <c r="D169" i="85"/>
  <c r="K141" i="85"/>
  <c r="K140" i="85"/>
  <c r="K135" i="85"/>
  <c r="K133" i="85"/>
  <c r="J125" i="85"/>
  <c r="J124" i="85"/>
  <c r="J123" i="85"/>
  <c r="J122" i="85"/>
  <c r="J121" i="85"/>
  <c r="J120" i="85"/>
  <c r="J119" i="85"/>
  <c r="K86" i="85"/>
  <c r="K85" i="85"/>
  <c r="K80" i="85"/>
  <c r="K78" i="85"/>
  <c r="J70" i="85"/>
  <c r="J69" i="85"/>
  <c r="J68" i="85"/>
  <c r="J67" i="85"/>
  <c r="O85" i="85"/>
  <c r="J66" i="85"/>
  <c r="J65" i="85"/>
  <c r="J64" i="85"/>
  <c r="K29" i="85"/>
  <c r="K28" i="85"/>
  <c r="K23" i="85"/>
  <c r="K21" i="85"/>
  <c r="J13" i="85"/>
  <c r="J12" i="85"/>
  <c r="J11" i="85"/>
  <c r="J10" i="85"/>
  <c r="J9" i="85"/>
  <c r="J8" i="85"/>
  <c r="J7" i="85"/>
  <c r="F171" i="84"/>
  <c r="E171" i="84"/>
  <c r="D171" i="84"/>
  <c r="F170" i="84"/>
  <c r="E170" i="84"/>
  <c r="D170" i="84"/>
  <c r="F169" i="84"/>
  <c r="E169" i="84"/>
  <c r="D169" i="84"/>
  <c r="K141" i="84"/>
  <c r="K140" i="84"/>
  <c r="K135" i="84"/>
  <c r="K133" i="84"/>
  <c r="J125" i="84"/>
  <c r="J124" i="84"/>
  <c r="J123" i="84"/>
  <c r="J122" i="84"/>
  <c r="J121" i="84"/>
  <c r="J120" i="84"/>
  <c r="J119" i="84"/>
  <c r="K86" i="84"/>
  <c r="K85" i="84"/>
  <c r="K80" i="84"/>
  <c r="K78" i="84"/>
  <c r="J70" i="84"/>
  <c r="J69" i="84"/>
  <c r="J68" i="84"/>
  <c r="J67" i="84"/>
  <c r="J66" i="84"/>
  <c r="J65" i="84"/>
  <c r="J64" i="84"/>
  <c r="K29" i="84"/>
  <c r="K28" i="84"/>
  <c r="K23" i="84"/>
  <c r="K21" i="84"/>
  <c r="J13" i="84"/>
  <c r="J12" i="84"/>
  <c r="J11" i="84"/>
  <c r="J10" i="84"/>
  <c r="J9" i="84"/>
  <c r="J8" i="84"/>
  <c r="J7" i="84"/>
  <c r="F171" i="83"/>
  <c r="E171" i="83"/>
  <c r="D171" i="83"/>
  <c r="F170" i="83"/>
  <c r="E170" i="83"/>
  <c r="D170" i="83"/>
  <c r="F169" i="83"/>
  <c r="E169" i="83"/>
  <c r="D169" i="83"/>
  <c r="K141" i="83"/>
  <c r="K140" i="83"/>
  <c r="K135" i="83"/>
  <c r="K133" i="83"/>
  <c r="J125" i="83"/>
  <c r="J124" i="83"/>
  <c r="J123" i="83"/>
  <c r="J122" i="83"/>
  <c r="J121" i="83"/>
  <c r="J120" i="83"/>
  <c r="J119" i="83"/>
  <c r="K86" i="83"/>
  <c r="K85" i="83"/>
  <c r="K80" i="83"/>
  <c r="K78" i="83"/>
  <c r="J70" i="83"/>
  <c r="O84" i="83"/>
  <c r="J69" i="83"/>
  <c r="J68" i="83"/>
  <c r="J67" i="83"/>
  <c r="J66" i="83"/>
  <c r="J65" i="83"/>
  <c r="J64" i="83"/>
  <c r="K29" i="83"/>
  <c r="K28" i="83"/>
  <c r="K23" i="83"/>
  <c r="K21" i="83"/>
  <c r="J13" i="83"/>
  <c r="J12" i="83"/>
  <c r="J11" i="83"/>
  <c r="J10" i="83"/>
  <c r="J9" i="83"/>
  <c r="J8" i="83"/>
  <c r="J7" i="83"/>
  <c r="F171" i="82"/>
  <c r="E171" i="82"/>
  <c r="D171" i="82"/>
  <c r="F170" i="82"/>
  <c r="E170" i="82"/>
  <c r="D170" i="82"/>
  <c r="F169" i="82"/>
  <c r="E169" i="82"/>
  <c r="D169" i="82"/>
  <c r="K141" i="82"/>
  <c r="K140" i="82"/>
  <c r="K135" i="82"/>
  <c r="K133" i="82"/>
  <c r="J125" i="82"/>
  <c r="J124" i="82"/>
  <c r="J123" i="82"/>
  <c r="O138" i="82"/>
  <c r="J122" i="82"/>
  <c r="J121" i="82"/>
  <c r="J120" i="82"/>
  <c r="J119" i="82"/>
  <c r="K86" i="82"/>
  <c r="K85" i="82"/>
  <c r="K80" i="82"/>
  <c r="K78" i="82"/>
  <c r="J70" i="82"/>
  <c r="J69" i="82"/>
  <c r="J68" i="82"/>
  <c r="J67" i="82"/>
  <c r="J66" i="82"/>
  <c r="J65" i="82"/>
  <c r="J64" i="82"/>
  <c r="K29" i="82"/>
  <c r="K28" i="82"/>
  <c r="K23" i="82"/>
  <c r="K21" i="82"/>
  <c r="J13" i="82"/>
  <c r="J12" i="82"/>
  <c r="J11" i="82"/>
  <c r="J10" i="82"/>
  <c r="J9" i="82"/>
  <c r="J8" i="82"/>
  <c r="J7" i="82"/>
  <c r="F171" i="81"/>
  <c r="E171" i="81"/>
  <c r="D171" i="81"/>
  <c r="F170" i="81"/>
  <c r="E170" i="81"/>
  <c r="D170" i="81"/>
  <c r="F169" i="81"/>
  <c r="E169" i="81"/>
  <c r="D169" i="81"/>
  <c r="K141" i="81"/>
  <c r="K140" i="81"/>
  <c r="K135" i="81"/>
  <c r="K133" i="81"/>
  <c r="J125" i="81"/>
  <c r="J124" i="81"/>
  <c r="J123" i="81"/>
  <c r="O138" i="81"/>
  <c r="J122" i="81"/>
  <c r="J121" i="81"/>
  <c r="J120" i="81"/>
  <c r="J119" i="81"/>
  <c r="K86" i="81"/>
  <c r="K85" i="81"/>
  <c r="K80" i="81"/>
  <c r="K78" i="81"/>
  <c r="J70" i="81"/>
  <c r="J69" i="81"/>
  <c r="O84" i="81"/>
  <c r="J68" i="81"/>
  <c r="J67" i="81"/>
  <c r="J66" i="81"/>
  <c r="J65" i="81"/>
  <c r="J64" i="81"/>
  <c r="K29" i="81"/>
  <c r="K28" i="81"/>
  <c r="K23" i="81"/>
  <c r="K21" i="81"/>
  <c r="J13" i="81"/>
  <c r="J12" i="81"/>
  <c r="J11" i="81"/>
  <c r="J10" i="81"/>
  <c r="J9" i="81"/>
  <c r="J8" i="81"/>
  <c r="J7" i="81"/>
  <c r="F171" i="80"/>
  <c r="E171" i="80"/>
  <c r="D171" i="80"/>
  <c r="F170" i="80"/>
  <c r="E170" i="80"/>
  <c r="D170" i="80"/>
  <c r="F169" i="80"/>
  <c r="E169" i="80"/>
  <c r="D169" i="80"/>
  <c r="K141" i="80"/>
  <c r="K140" i="80"/>
  <c r="K135" i="80"/>
  <c r="K133" i="80"/>
  <c r="J125" i="80"/>
  <c r="J124" i="80"/>
  <c r="J123" i="80"/>
  <c r="J122" i="80"/>
  <c r="J121" i="80"/>
  <c r="O136" i="80"/>
  <c r="J120" i="80"/>
  <c r="J119" i="80"/>
  <c r="K86" i="80"/>
  <c r="K85" i="80"/>
  <c r="K80" i="80"/>
  <c r="K78" i="80"/>
  <c r="J70" i="80"/>
  <c r="J69" i="80"/>
  <c r="O84" i="80"/>
  <c r="J68" i="80"/>
  <c r="J67" i="80"/>
  <c r="J66" i="80"/>
  <c r="O86" i="80"/>
  <c r="J65" i="80"/>
  <c r="J64" i="80"/>
  <c r="K29" i="80"/>
  <c r="K28" i="80"/>
  <c r="K23" i="80"/>
  <c r="K21" i="80"/>
  <c r="J13" i="80"/>
  <c r="J12" i="80"/>
  <c r="J11" i="80"/>
  <c r="J10" i="80"/>
  <c r="J9" i="80"/>
  <c r="J8" i="80"/>
  <c r="J7" i="80"/>
  <c r="F171" i="79"/>
  <c r="E171" i="79"/>
  <c r="D171" i="79"/>
  <c r="F170" i="79"/>
  <c r="E170" i="79"/>
  <c r="D170" i="79"/>
  <c r="F169" i="79"/>
  <c r="E169" i="79"/>
  <c r="D169" i="79"/>
  <c r="K141" i="79"/>
  <c r="K140" i="79"/>
  <c r="K135" i="79"/>
  <c r="K133" i="79"/>
  <c r="J125" i="79"/>
  <c r="J124" i="79"/>
  <c r="J123" i="79"/>
  <c r="J122" i="79"/>
  <c r="J121" i="79"/>
  <c r="J120" i="79"/>
  <c r="J119" i="79"/>
  <c r="K86" i="79"/>
  <c r="K85" i="79"/>
  <c r="K80" i="79"/>
  <c r="K78" i="79"/>
  <c r="J70" i="79"/>
  <c r="O85" i="79"/>
  <c r="J69" i="79"/>
  <c r="J68" i="79"/>
  <c r="J67" i="79"/>
  <c r="J66" i="79"/>
  <c r="J65" i="79"/>
  <c r="J64" i="79"/>
  <c r="K29" i="79"/>
  <c r="K28" i="79"/>
  <c r="K23" i="79"/>
  <c r="K21" i="79"/>
  <c r="J13" i="79"/>
  <c r="J12" i="79"/>
  <c r="J11" i="79"/>
  <c r="J10" i="79"/>
  <c r="J9" i="79"/>
  <c r="J8" i="79"/>
  <c r="J7" i="79"/>
  <c r="F171" i="78"/>
  <c r="E171" i="78"/>
  <c r="D171" i="78"/>
  <c r="F170" i="78"/>
  <c r="E170" i="78"/>
  <c r="D170" i="78"/>
  <c r="F169" i="78"/>
  <c r="E169" i="78"/>
  <c r="D169" i="78"/>
  <c r="K141" i="78"/>
  <c r="K140" i="78"/>
  <c r="K135" i="78"/>
  <c r="K133" i="78"/>
  <c r="J125" i="78"/>
  <c r="J124" i="78"/>
  <c r="J123" i="78"/>
  <c r="J122" i="78"/>
  <c r="J121" i="78"/>
  <c r="J120" i="78"/>
  <c r="J119" i="78"/>
  <c r="K86" i="78"/>
  <c r="K85" i="78"/>
  <c r="K80" i="78"/>
  <c r="K78" i="78"/>
  <c r="J70" i="78"/>
  <c r="J69" i="78"/>
  <c r="J68" i="78"/>
  <c r="O83" i="78"/>
  <c r="J67" i="78"/>
  <c r="O85" i="78"/>
  <c r="J66" i="78"/>
  <c r="O86" i="78"/>
  <c r="J65" i="78"/>
  <c r="J64" i="78"/>
  <c r="K29" i="78"/>
  <c r="K28" i="78"/>
  <c r="K23" i="78"/>
  <c r="K21" i="78"/>
  <c r="J13" i="78"/>
  <c r="J12" i="78"/>
  <c r="J11" i="78"/>
  <c r="J10" i="78"/>
  <c r="J9" i="78"/>
  <c r="J8" i="78"/>
  <c r="J7" i="78"/>
  <c r="F171" i="77"/>
  <c r="E171" i="77"/>
  <c r="D171" i="77"/>
  <c r="F170" i="77"/>
  <c r="E170" i="77"/>
  <c r="D170" i="77"/>
  <c r="F169" i="77"/>
  <c r="E169" i="77"/>
  <c r="D169" i="77"/>
  <c r="K141" i="77"/>
  <c r="K140" i="77"/>
  <c r="K135" i="77"/>
  <c r="K133" i="77"/>
  <c r="J125" i="77"/>
  <c r="J124" i="77"/>
  <c r="J123" i="77"/>
  <c r="J122" i="77"/>
  <c r="J121" i="77"/>
  <c r="O141" i="77"/>
  <c r="J120" i="77"/>
  <c r="J119" i="77"/>
  <c r="K86" i="77"/>
  <c r="K85" i="77"/>
  <c r="K80" i="77"/>
  <c r="K78" i="77"/>
  <c r="J70" i="77"/>
  <c r="J69" i="77"/>
  <c r="J68" i="77"/>
  <c r="J67" i="77"/>
  <c r="J66" i="77"/>
  <c r="J65" i="77"/>
  <c r="J64" i="77"/>
  <c r="K29" i="77"/>
  <c r="K28" i="77"/>
  <c r="K23" i="77"/>
  <c r="K21" i="77"/>
  <c r="J13" i="77"/>
  <c r="J12" i="77"/>
  <c r="O27" i="77"/>
  <c r="J11" i="77"/>
  <c r="J10" i="77"/>
  <c r="O28" i="77"/>
  <c r="J9" i="77"/>
  <c r="O24" i="77"/>
  <c r="J8" i="77"/>
  <c r="J7" i="77"/>
  <c r="F171" i="76"/>
  <c r="E171" i="76"/>
  <c r="D171" i="76"/>
  <c r="F170" i="76"/>
  <c r="E170" i="76"/>
  <c r="D170" i="76"/>
  <c r="F169" i="76"/>
  <c r="E169" i="76"/>
  <c r="D169" i="76"/>
  <c r="K141" i="76"/>
  <c r="K140" i="76"/>
  <c r="K135" i="76"/>
  <c r="K133" i="76"/>
  <c r="J125" i="76"/>
  <c r="J124" i="76"/>
  <c r="J123" i="76"/>
  <c r="J122" i="76"/>
  <c r="J121" i="76"/>
  <c r="J120" i="76"/>
  <c r="J119" i="76"/>
  <c r="K86" i="76"/>
  <c r="K85" i="76"/>
  <c r="K80" i="76"/>
  <c r="K78" i="76"/>
  <c r="J70" i="76"/>
  <c r="J69" i="76"/>
  <c r="J68" i="76"/>
  <c r="J67" i="76"/>
  <c r="J66" i="76"/>
  <c r="J65" i="76"/>
  <c r="J64" i="76"/>
  <c r="F171" i="75"/>
  <c r="E171" i="75"/>
  <c r="D171" i="75"/>
  <c r="F170" i="75"/>
  <c r="E170" i="75"/>
  <c r="D170" i="75"/>
  <c r="F169" i="75"/>
  <c r="E169" i="75"/>
  <c r="D169" i="75"/>
  <c r="K141" i="75"/>
  <c r="K140" i="75"/>
  <c r="K135" i="75"/>
  <c r="K133" i="75"/>
  <c r="J125" i="75"/>
  <c r="J124" i="75"/>
  <c r="O138" i="75"/>
  <c r="J123" i="75"/>
  <c r="J122" i="75"/>
  <c r="O137" i="75"/>
  <c r="J121" i="75"/>
  <c r="J120" i="75"/>
  <c r="J119" i="75"/>
  <c r="K86" i="75"/>
  <c r="K85" i="75"/>
  <c r="K80" i="75"/>
  <c r="K78" i="75"/>
  <c r="J70" i="75"/>
  <c r="J69" i="75"/>
  <c r="J68" i="75"/>
  <c r="J67" i="75"/>
  <c r="J66" i="75"/>
  <c r="J65" i="75"/>
  <c r="J64" i="75"/>
  <c r="K29" i="75"/>
  <c r="K28" i="75"/>
  <c r="K23" i="75"/>
  <c r="K21" i="75"/>
  <c r="J13" i="75"/>
  <c r="J12" i="75"/>
  <c r="J11" i="75"/>
  <c r="J10" i="75"/>
  <c r="O24" i="75"/>
  <c r="J9" i="75"/>
  <c r="J8" i="75"/>
  <c r="J7" i="75"/>
  <c r="F171" i="74"/>
  <c r="E171" i="74"/>
  <c r="D171" i="74"/>
  <c r="F170" i="74"/>
  <c r="E170" i="74"/>
  <c r="D170" i="74"/>
  <c r="F169" i="74"/>
  <c r="E169" i="74"/>
  <c r="D169" i="74"/>
  <c r="K141" i="74"/>
  <c r="K140" i="74"/>
  <c r="K135" i="74"/>
  <c r="K133" i="74"/>
  <c r="J125" i="74"/>
  <c r="J124" i="74"/>
  <c r="J123" i="74"/>
  <c r="J122" i="74"/>
  <c r="J121" i="74"/>
  <c r="O136" i="74"/>
  <c r="J120" i="74"/>
  <c r="J119" i="74"/>
  <c r="K86" i="74"/>
  <c r="K85" i="74"/>
  <c r="K80" i="74"/>
  <c r="K78" i="74"/>
  <c r="J70" i="74"/>
  <c r="J69" i="74"/>
  <c r="J68" i="74"/>
  <c r="J67" i="74"/>
  <c r="J66" i="74"/>
  <c r="J65" i="74"/>
  <c r="J64" i="74"/>
  <c r="K29" i="74"/>
  <c r="K28" i="74"/>
  <c r="K23" i="74"/>
  <c r="K21" i="74"/>
  <c r="J13" i="74"/>
  <c r="J12" i="74"/>
  <c r="J11" i="74"/>
  <c r="J10" i="74"/>
  <c r="J9" i="74"/>
  <c r="J8" i="74"/>
  <c r="J7" i="74"/>
  <c r="F171" i="73"/>
  <c r="E171" i="73"/>
  <c r="D171" i="73"/>
  <c r="F170" i="73"/>
  <c r="E170" i="73"/>
  <c r="D170" i="73"/>
  <c r="F169" i="73"/>
  <c r="E169" i="73"/>
  <c r="D169" i="73"/>
  <c r="K141" i="73"/>
  <c r="K140" i="73"/>
  <c r="K135" i="73"/>
  <c r="K133" i="73"/>
  <c r="J125" i="73"/>
  <c r="J124" i="73"/>
  <c r="J123" i="73"/>
  <c r="J122" i="73"/>
  <c r="J121" i="73"/>
  <c r="J120" i="73"/>
  <c r="J119" i="73"/>
  <c r="K86" i="73"/>
  <c r="K85" i="73"/>
  <c r="K80" i="73"/>
  <c r="K78" i="73"/>
  <c r="J70" i="73"/>
  <c r="J69" i="73"/>
  <c r="J68" i="73"/>
  <c r="J67" i="73"/>
  <c r="J66" i="73"/>
  <c r="J65" i="73"/>
  <c r="J64" i="73"/>
  <c r="K29" i="73"/>
  <c r="K28" i="73"/>
  <c r="K23" i="73"/>
  <c r="K21" i="73"/>
  <c r="J13" i="73"/>
  <c r="J12" i="73"/>
  <c r="O26" i="73"/>
  <c r="J11" i="73"/>
  <c r="J10" i="73"/>
  <c r="J9" i="73"/>
  <c r="J8" i="73"/>
  <c r="J7" i="73"/>
  <c r="F171" i="72"/>
  <c r="E171" i="72"/>
  <c r="D171" i="72"/>
  <c r="F170" i="72"/>
  <c r="E170" i="72"/>
  <c r="D170" i="72"/>
  <c r="F169" i="72"/>
  <c r="E169" i="72"/>
  <c r="D169" i="72"/>
  <c r="K141" i="72"/>
  <c r="K140" i="72"/>
  <c r="K135" i="72"/>
  <c r="K133" i="72"/>
  <c r="J125" i="72"/>
  <c r="J124" i="72"/>
  <c r="J123" i="72"/>
  <c r="J122" i="72"/>
  <c r="J121" i="72"/>
  <c r="J120" i="72"/>
  <c r="J119" i="72"/>
  <c r="K86" i="72"/>
  <c r="K85" i="72"/>
  <c r="K80" i="72"/>
  <c r="K78" i="72"/>
  <c r="J70" i="72"/>
  <c r="J69" i="72"/>
  <c r="J68" i="72"/>
  <c r="J67" i="72"/>
  <c r="J66" i="72"/>
  <c r="J65" i="72"/>
  <c r="J64" i="72"/>
  <c r="K29" i="72"/>
  <c r="K28" i="72"/>
  <c r="K23" i="72"/>
  <c r="K21" i="72"/>
  <c r="J13" i="72"/>
  <c r="O29" i="72"/>
  <c r="J12" i="72"/>
  <c r="J11" i="72"/>
  <c r="J10" i="72"/>
  <c r="J9" i="72"/>
  <c r="J8" i="72"/>
  <c r="J7" i="72"/>
  <c r="F171" i="70"/>
  <c r="E171" i="70"/>
  <c r="D171" i="70"/>
  <c r="F170" i="70"/>
  <c r="E170" i="70"/>
  <c r="D170" i="70"/>
  <c r="F169" i="70"/>
  <c r="E169" i="70"/>
  <c r="D169" i="70"/>
  <c r="K141" i="70"/>
  <c r="K140" i="70"/>
  <c r="K135" i="70"/>
  <c r="K133" i="70"/>
  <c r="J125" i="70"/>
  <c r="J124" i="70"/>
  <c r="J123" i="70"/>
  <c r="J122" i="70"/>
  <c r="J121" i="70"/>
  <c r="J120" i="70"/>
  <c r="J119" i="70"/>
  <c r="K86" i="70"/>
  <c r="K85" i="70"/>
  <c r="K80" i="70"/>
  <c r="K78" i="70"/>
  <c r="J70" i="70"/>
  <c r="J69" i="70"/>
  <c r="J68" i="70"/>
  <c r="J67" i="70"/>
  <c r="J66" i="70"/>
  <c r="O86" i="70"/>
  <c r="J65" i="70"/>
  <c r="J64" i="70"/>
  <c r="K29" i="70"/>
  <c r="K28" i="70"/>
  <c r="K23" i="70"/>
  <c r="K21" i="70"/>
  <c r="J13" i="70"/>
  <c r="J12" i="70"/>
  <c r="O26" i="70"/>
  <c r="J11" i="70"/>
  <c r="J10" i="70"/>
  <c r="J9" i="70"/>
  <c r="J8" i="70"/>
  <c r="J7" i="70"/>
  <c r="F171" i="69"/>
  <c r="E171" i="69"/>
  <c r="D171" i="69"/>
  <c r="F170" i="69"/>
  <c r="E170" i="69"/>
  <c r="D170" i="69"/>
  <c r="F169" i="69"/>
  <c r="E169" i="69"/>
  <c r="D169" i="69"/>
  <c r="K141" i="69"/>
  <c r="K140" i="69"/>
  <c r="K135" i="69"/>
  <c r="K133" i="69"/>
  <c r="J125" i="69"/>
  <c r="J124" i="69"/>
  <c r="J123" i="69"/>
  <c r="J122" i="69"/>
  <c r="J121" i="69"/>
  <c r="J120" i="69"/>
  <c r="J119" i="69"/>
  <c r="K86" i="69"/>
  <c r="K85" i="69"/>
  <c r="K80" i="69"/>
  <c r="K78" i="69"/>
  <c r="J70" i="69"/>
  <c r="J69" i="69"/>
  <c r="J68" i="69"/>
  <c r="J67" i="69"/>
  <c r="J66" i="69"/>
  <c r="J65" i="69"/>
  <c r="J64" i="69"/>
  <c r="K29" i="69"/>
  <c r="K28" i="69"/>
  <c r="K23" i="69"/>
  <c r="K21" i="69"/>
  <c r="J13" i="69"/>
  <c r="J12" i="69"/>
  <c r="J11" i="69"/>
  <c r="O26" i="69"/>
  <c r="J10" i="69"/>
  <c r="O28" i="69"/>
  <c r="J9" i="69"/>
  <c r="J8" i="69"/>
  <c r="J7" i="69"/>
  <c r="F171" i="68"/>
  <c r="E171" i="68"/>
  <c r="D171" i="68"/>
  <c r="F170" i="68"/>
  <c r="E170" i="68"/>
  <c r="D170" i="68"/>
  <c r="F169" i="68"/>
  <c r="E169" i="68"/>
  <c r="D169" i="68"/>
  <c r="K141" i="68"/>
  <c r="K140" i="68"/>
  <c r="K135" i="68"/>
  <c r="K133" i="68"/>
  <c r="J125" i="68"/>
  <c r="J124" i="68"/>
  <c r="J123" i="68"/>
  <c r="J122" i="68"/>
  <c r="J121" i="68"/>
  <c r="J120" i="68"/>
  <c r="J119" i="68"/>
  <c r="K86" i="68"/>
  <c r="K85" i="68"/>
  <c r="K80" i="68"/>
  <c r="K78" i="68"/>
  <c r="J70" i="68"/>
  <c r="O86" i="68"/>
  <c r="J69" i="68"/>
  <c r="O84" i="68"/>
  <c r="J68" i="68"/>
  <c r="O83" i="68"/>
  <c r="J67" i="68"/>
  <c r="O81" i="68"/>
  <c r="J66" i="68"/>
  <c r="J65" i="68"/>
  <c r="J64" i="68"/>
  <c r="K29" i="68"/>
  <c r="K28" i="68"/>
  <c r="K23" i="68"/>
  <c r="K21" i="68"/>
  <c r="J13" i="68"/>
  <c r="O28" i="68"/>
  <c r="J12" i="68"/>
  <c r="O27" i="68"/>
  <c r="J11" i="68"/>
  <c r="J10" i="68"/>
  <c r="O25" i="68"/>
  <c r="J9" i="68"/>
  <c r="O29" i="68"/>
  <c r="J8" i="68"/>
  <c r="J7" i="68"/>
  <c r="F171" i="67"/>
  <c r="E171" i="67"/>
  <c r="D171" i="67"/>
  <c r="F170" i="67"/>
  <c r="E170" i="67"/>
  <c r="D170" i="67"/>
  <c r="F169" i="67"/>
  <c r="E169" i="67"/>
  <c r="D169" i="67"/>
  <c r="K141" i="67"/>
  <c r="K140" i="67"/>
  <c r="K135" i="67"/>
  <c r="K133" i="67"/>
  <c r="J125" i="67"/>
  <c r="O140" i="67"/>
  <c r="J124" i="67"/>
  <c r="O139" i="67"/>
  <c r="J123" i="67"/>
  <c r="J122" i="67"/>
  <c r="J121" i="67"/>
  <c r="O136" i="67"/>
  <c r="J120" i="67"/>
  <c r="J119" i="67"/>
  <c r="O86" i="67"/>
  <c r="K86" i="67"/>
  <c r="K85" i="67"/>
  <c r="K80" i="67"/>
  <c r="K78" i="67"/>
  <c r="J70" i="67"/>
  <c r="J69" i="67"/>
  <c r="O84" i="67"/>
  <c r="J68" i="67"/>
  <c r="O83" i="67"/>
  <c r="J67" i="67"/>
  <c r="O81" i="67"/>
  <c r="J66" i="67"/>
  <c r="J65" i="67"/>
  <c r="J64" i="67"/>
  <c r="K29" i="67"/>
  <c r="K28" i="67"/>
  <c r="K23" i="67"/>
  <c r="K21" i="67"/>
  <c r="J13" i="67"/>
  <c r="O27" i="67"/>
  <c r="J12" i="67"/>
  <c r="J11" i="67"/>
  <c r="O26" i="67"/>
  <c r="J10" i="67"/>
  <c r="J9" i="67"/>
  <c r="J8" i="67"/>
  <c r="J7" i="67"/>
  <c r="F171" i="66"/>
  <c r="E171" i="66"/>
  <c r="D171" i="66"/>
  <c r="F170" i="66"/>
  <c r="E170" i="66"/>
  <c r="D170" i="66"/>
  <c r="F169" i="66"/>
  <c r="E169" i="66"/>
  <c r="D169" i="66"/>
  <c r="K141" i="66"/>
  <c r="K140" i="66"/>
  <c r="K135" i="66"/>
  <c r="K133" i="66"/>
  <c r="J125" i="66"/>
  <c r="J124" i="66"/>
  <c r="O139" i="66"/>
  <c r="J123" i="66"/>
  <c r="O138" i="66"/>
  <c r="J122" i="66"/>
  <c r="O140" i="66"/>
  <c r="J121" i="66"/>
  <c r="J120" i="66"/>
  <c r="J119" i="66"/>
  <c r="K86" i="66"/>
  <c r="K85" i="66"/>
  <c r="K80" i="66"/>
  <c r="K78" i="66"/>
  <c r="J70" i="66"/>
  <c r="O86" i="66"/>
  <c r="J69" i="66"/>
  <c r="J68" i="66"/>
  <c r="O83" i="66"/>
  <c r="J67" i="66"/>
  <c r="O82" i="66"/>
  <c r="J66" i="66"/>
  <c r="J65" i="66"/>
  <c r="J64" i="66"/>
  <c r="K29" i="66"/>
  <c r="K28" i="66"/>
  <c r="K23" i="66"/>
  <c r="K21" i="66"/>
  <c r="J13" i="66"/>
  <c r="J12" i="66"/>
  <c r="J11" i="66"/>
  <c r="O26" i="66"/>
  <c r="J10" i="66"/>
  <c r="J9" i="66"/>
  <c r="O29" i="66"/>
  <c r="J8" i="66"/>
  <c r="J7" i="66"/>
  <c r="F171" i="65"/>
  <c r="E171" i="65"/>
  <c r="D171" i="65"/>
  <c r="F170" i="65"/>
  <c r="E170" i="65"/>
  <c r="D170" i="65"/>
  <c r="F169" i="65"/>
  <c r="E169" i="65"/>
  <c r="D169" i="65"/>
  <c r="K141" i="65"/>
  <c r="K140" i="65"/>
  <c r="K135" i="65"/>
  <c r="K133" i="65"/>
  <c r="J125" i="65"/>
  <c r="J124" i="65"/>
  <c r="O139" i="65"/>
  <c r="J123" i="65"/>
  <c r="O138" i="65"/>
  <c r="J122" i="65"/>
  <c r="J121" i="65"/>
  <c r="O141" i="65"/>
  <c r="J120" i="65"/>
  <c r="J119" i="65"/>
  <c r="K86" i="65"/>
  <c r="K85" i="65"/>
  <c r="K80" i="65"/>
  <c r="K78" i="65"/>
  <c r="J70" i="65"/>
  <c r="J69" i="65"/>
  <c r="O84" i="65"/>
  <c r="J68" i="65"/>
  <c r="O83" i="65"/>
  <c r="J67" i="65"/>
  <c r="O82" i="65"/>
  <c r="J66" i="65"/>
  <c r="O86" i="65"/>
  <c r="J65" i="65"/>
  <c r="J64" i="65"/>
  <c r="K29" i="65"/>
  <c r="K28" i="65"/>
  <c r="K23" i="65"/>
  <c r="K21" i="65"/>
  <c r="J13" i="65"/>
  <c r="J12" i="65"/>
  <c r="J11" i="65"/>
  <c r="O26" i="65"/>
  <c r="J10" i="65"/>
  <c r="O25" i="65"/>
  <c r="J9" i="65"/>
  <c r="O29" i="65"/>
  <c r="J8" i="65"/>
  <c r="J7" i="65"/>
  <c r="O136" i="66"/>
  <c r="O141" i="66"/>
  <c r="O25" i="66"/>
  <c r="O28" i="66"/>
  <c r="O137" i="65"/>
  <c r="O140" i="65"/>
  <c r="O27" i="65"/>
  <c r="O27" i="98"/>
  <c r="O85" i="98"/>
  <c r="O137" i="98"/>
  <c r="O24" i="98"/>
  <c r="O82" i="98"/>
  <c r="O29" i="98"/>
  <c r="O85" i="92"/>
  <c r="O81" i="92"/>
  <c r="O137" i="92"/>
  <c r="O140" i="91"/>
  <c r="O85" i="91"/>
  <c r="O81" i="91"/>
  <c r="O137" i="91"/>
  <c r="O141" i="91"/>
  <c r="O24" i="91"/>
  <c r="O25" i="91"/>
  <c r="O29" i="91"/>
  <c r="O83" i="91"/>
  <c r="O137" i="90"/>
  <c r="O85" i="89"/>
  <c r="O81" i="89"/>
  <c r="O137" i="89"/>
  <c r="O85" i="88"/>
  <c r="O136" i="88"/>
  <c r="O27" i="87"/>
  <c r="O29" i="87"/>
  <c r="O24" i="84"/>
  <c r="O82" i="83"/>
  <c r="O81" i="82"/>
  <c r="O25" i="77"/>
  <c r="O29" i="77"/>
  <c r="O137" i="70"/>
  <c r="O85" i="68"/>
  <c r="O82" i="68"/>
  <c r="O137" i="67"/>
  <c r="O84" i="66"/>
  <c r="O27" i="66"/>
  <c r="O85" i="66"/>
  <c r="O81" i="66"/>
  <c r="O137" i="66"/>
  <c r="O24" i="66"/>
  <c r="O85" i="65"/>
  <c r="O136" i="65"/>
  <c r="O28" i="65"/>
  <c r="O81" i="65"/>
  <c r="O24" i="65"/>
  <c r="F171" i="64"/>
  <c r="E171" i="64"/>
  <c r="D171" i="64"/>
  <c r="F170" i="64"/>
  <c r="E170" i="64"/>
  <c r="D170" i="64"/>
  <c r="F169" i="64"/>
  <c r="E169" i="64"/>
  <c r="D169" i="64"/>
  <c r="K141" i="64"/>
  <c r="K140" i="64"/>
  <c r="K135" i="64"/>
  <c r="K133" i="64"/>
  <c r="J125" i="64"/>
  <c r="J124" i="64"/>
  <c r="O139" i="64"/>
  <c r="J123" i="64"/>
  <c r="O138" i="64"/>
  <c r="J122" i="64"/>
  <c r="O137" i="64"/>
  <c r="J121" i="64"/>
  <c r="O141" i="64"/>
  <c r="J120" i="64"/>
  <c r="J119" i="64"/>
  <c r="K86" i="64"/>
  <c r="K85" i="64"/>
  <c r="K80" i="64"/>
  <c r="K78" i="64"/>
  <c r="J70" i="64"/>
  <c r="J69" i="64"/>
  <c r="J68" i="64"/>
  <c r="O83" i="64"/>
  <c r="J67" i="64"/>
  <c r="J66" i="64"/>
  <c r="O86" i="64"/>
  <c r="J65" i="64"/>
  <c r="J64" i="64"/>
  <c r="K29" i="64"/>
  <c r="K28" i="64"/>
  <c r="K23" i="64"/>
  <c r="K21" i="64"/>
  <c r="J13" i="64"/>
  <c r="J12" i="64"/>
  <c r="O27" i="64"/>
  <c r="J11" i="64"/>
  <c r="O26" i="64"/>
  <c r="J10" i="64"/>
  <c r="O25" i="64"/>
  <c r="J9" i="64"/>
  <c r="J8" i="64"/>
  <c r="J7" i="64"/>
  <c r="F171" i="63"/>
  <c r="E171" i="63"/>
  <c r="D171" i="63"/>
  <c r="F170" i="63"/>
  <c r="E170" i="63"/>
  <c r="D170" i="63"/>
  <c r="F169" i="63"/>
  <c r="E169" i="63"/>
  <c r="D169" i="63"/>
  <c r="K141" i="63"/>
  <c r="K140" i="63"/>
  <c r="K135" i="63"/>
  <c r="K133" i="63"/>
  <c r="J125" i="63"/>
  <c r="J124" i="63"/>
  <c r="O139" i="63"/>
  <c r="J123" i="63"/>
  <c r="O138" i="63"/>
  <c r="J122" i="63"/>
  <c r="O140" i="63"/>
  <c r="J121" i="63"/>
  <c r="O141" i="63"/>
  <c r="J120" i="63"/>
  <c r="J119" i="63"/>
  <c r="K86" i="63"/>
  <c r="K85" i="63"/>
  <c r="J70" i="63"/>
  <c r="J69" i="63"/>
  <c r="O84" i="63"/>
  <c r="J68" i="63"/>
  <c r="O83" i="63"/>
  <c r="J67" i="63"/>
  <c r="J66" i="63"/>
  <c r="O81" i="63"/>
  <c r="J65" i="63"/>
  <c r="J64" i="63"/>
  <c r="K29" i="63"/>
  <c r="K28" i="63"/>
  <c r="K23" i="63"/>
  <c r="K21" i="63"/>
  <c r="J13" i="63"/>
  <c r="J12" i="63"/>
  <c r="O27" i="63"/>
  <c r="J11" i="63"/>
  <c r="O26" i="63"/>
  <c r="J10" i="63"/>
  <c r="O28" i="63"/>
  <c r="J9" i="63"/>
  <c r="J8" i="63"/>
  <c r="J7" i="63"/>
  <c r="O85" i="64"/>
  <c r="O29" i="64"/>
  <c r="O24" i="64"/>
  <c r="O82" i="63"/>
  <c r="O85" i="63"/>
  <c r="O24" i="63"/>
  <c r="O84" i="64"/>
  <c r="O140" i="64"/>
  <c r="O136" i="64"/>
  <c r="O28" i="64"/>
  <c r="O81" i="64"/>
  <c r="O82" i="64"/>
  <c r="O136" i="63"/>
  <c r="O137" i="63"/>
  <c r="O86" i="63"/>
  <c r="O25" i="63"/>
  <c r="O29" i="63"/>
  <c r="F171" i="107"/>
  <c r="E171" i="107"/>
  <c r="D171" i="107"/>
  <c r="F170" i="107"/>
  <c r="E170" i="107"/>
  <c r="D170" i="107"/>
  <c r="F169" i="107"/>
  <c r="E169" i="107"/>
  <c r="D169" i="107"/>
  <c r="K141" i="107"/>
  <c r="K140" i="107"/>
  <c r="K135" i="107"/>
  <c r="K133" i="107"/>
  <c r="J125" i="107"/>
  <c r="J124" i="107"/>
  <c r="O139" i="107"/>
  <c r="J123" i="107"/>
  <c r="O138" i="107"/>
  <c r="J122" i="107"/>
  <c r="J121" i="107"/>
  <c r="J120" i="107"/>
  <c r="J119" i="107"/>
  <c r="K86" i="107"/>
  <c r="K85" i="107"/>
  <c r="K80" i="107"/>
  <c r="K78" i="107"/>
  <c r="J70" i="107"/>
  <c r="J69" i="107"/>
  <c r="J68" i="107"/>
  <c r="O83" i="107"/>
  <c r="J67" i="107"/>
  <c r="J66" i="107"/>
  <c r="J65" i="107"/>
  <c r="J64" i="107"/>
  <c r="K29" i="107"/>
  <c r="K28" i="107"/>
  <c r="K23" i="107"/>
  <c r="K21" i="107"/>
  <c r="J13" i="107"/>
  <c r="J12" i="107"/>
  <c r="J11" i="107"/>
  <c r="O26" i="107"/>
  <c r="J10" i="107"/>
  <c r="J9" i="107"/>
  <c r="J8" i="107"/>
  <c r="J7" i="107"/>
  <c r="O140" i="107"/>
  <c r="O137" i="107"/>
  <c r="O141" i="107"/>
  <c r="O136" i="107"/>
  <c r="O84" i="107"/>
  <c r="O85" i="107"/>
  <c r="O82" i="107"/>
  <c r="O86" i="107"/>
  <c r="O81" i="107"/>
  <c r="O27" i="107"/>
  <c r="O28" i="107"/>
  <c r="O25" i="107"/>
  <c r="O29" i="107"/>
  <c r="O24" i="107"/>
  <c r="O29" i="67"/>
  <c r="O28" i="67"/>
  <c r="O25" i="67"/>
  <c r="O24" i="67"/>
  <c r="O86" i="69"/>
  <c r="O84" i="69"/>
  <c r="O81" i="69"/>
  <c r="O82" i="69"/>
  <c r="O85" i="69"/>
  <c r="O83" i="69"/>
  <c r="O27" i="69"/>
  <c r="O25" i="69"/>
  <c r="O24" i="69"/>
  <c r="O29" i="69"/>
  <c r="O138" i="68"/>
  <c r="O140" i="68"/>
  <c r="O141" i="68"/>
  <c r="O139" i="68"/>
  <c r="O137" i="68"/>
  <c r="O136" i="68"/>
  <c r="O141" i="67"/>
  <c r="O138" i="67"/>
  <c r="O26" i="68"/>
  <c r="O24" i="68"/>
  <c r="O82" i="67"/>
  <c r="O85" i="67"/>
  <c r="O139" i="75"/>
  <c r="O136" i="75"/>
  <c r="O140" i="75"/>
  <c r="O141" i="75"/>
  <c r="O82" i="75"/>
  <c r="O81" i="75"/>
  <c r="O83" i="75"/>
  <c r="O84" i="75"/>
  <c r="O85" i="75"/>
  <c r="O86" i="75"/>
  <c r="O27" i="75"/>
  <c r="O28" i="75"/>
  <c r="O26" i="75"/>
  <c r="O25" i="75"/>
  <c r="O29" i="75"/>
  <c r="O137" i="74"/>
  <c r="O140" i="74"/>
  <c r="O139" i="74"/>
  <c r="O141" i="74"/>
  <c r="O138" i="74"/>
  <c r="O82" i="74"/>
  <c r="O83" i="74"/>
  <c r="O84" i="74"/>
  <c r="O85" i="74"/>
  <c r="O86" i="74"/>
  <c r="O81" i="74"/>
  <c r="O27" i="74"/>
  <c r="O29" i="74"/>
  <c r="O26" i="74"/>
  <c r="O25" i="74"/>
  <c r="O24" i="74"/>
  <c r="O28" i="74"/>
  <c r="O137" i="73"/>
  <c r="O139" i="73"/>
  <c r="O138" i="73"/>
  <c r="O140" i="73"/>
  <c r="O136" i="73"/>
  <c r="O141" i="73"/>
  <c r="O85" i="73"/>
  <c r="O82" i="73"/>
  <c r="O86" i="73"/>
  <c r="O84" i="73"/>
  <c r="O83" i="73"/>
  <c r="O81" i="73"/>
  <c r="O29" i="73"/>
  <c r="O27" i="73"/>
  <c r="O28" i="73"/>
  <c r="O25" i="73"/>
  <c r="O24" i="73"/>
  <c r="O136" i="72"/>
  <c r="O137" i="72"/>
  <c r="O141" i="72"/>
  <c r="O139" i="72"/>
  <c r="O138" i="72"/>
  <c r="O140" i="72"/>
  <c r="O84" i="72"/>
  <c r="O86" i="72"/>
  <c r="O83" i="72"/>
  <c r="O85" i="72"/>
  <c r="O82" i="72"/>
  <c r="O81" i="72"/>
  <c r="O27" i="72"/>
  <c r="O26" i="72"/>
  <c r="O25" i="72"/>
  <c r="O24" i="72"/>
  <c r="O28" i="72"/>
  <c r="O138" i="70"/>
  <c r="O141" i="70"/>
  <c r="O139" i="70"/>
  <c r="O140" i="70"/>
  <c r="O136" i="70"/>
  <c r="O84" i="70"/>
  <c r="O85" i="70"/>
  <c r="O82" i="70"/>
  <c r="O81" i="70"/>
  <c r="O83" i="70"/>
  <c r="O28" i="70"/>
  <c r="O27" i="70"/>
  <c r="O25" i="70"/>
  <c r="O24" i="70"/>
  <c r="O29" i="70"/>
  <c r="O138" i="69"/>
  <c r="O137" i="69"/>
  <c r="O141" i="69"/>
  <c r="O139" i="69"/>
  <c r="O136" i="69"/>
  <c r="O140" i="69"/>
  <c r="O81" i="90"/>
  <c r="O86" i="90"/>
  <c r="O84" i="90"/>
  <c r="O29" i="90"/>
  <c r="O27" i="90"/>
  <c r="O26" i="90"/>
  <c r="O28" i="90"/>
  <c r="O140" i="89"/>
  <c r="O139" i="89"/>
  <c r="O141" i="89"/>
  <c r="O138" i="89"/>
  <c r="O136" i="89"/>
  <c r="O83" i="89"/>
  <c r="O82" i="89"/>
  <c r="O28" i="89"/>
  <c r="O25" i="89"/>
  <c r="O26" i="89"/>
  <c r="O29" i="89"/>
  <c r="O27" i="89"/>
  <c r="O24" i="89"/>
  <c r="O137" i="88"/>
  <c r="O138" i="88"/>
  <c r="O140" i="88"/>
  <c r="O141" i="88"/>
  <c r="O139" i="88"/>
  <c r="O84" i="88"/>
  <c r="O83" i="88"/>
  <c r="O81" i="88"/>
  <c r="O86" i="88"/>
  <c r="O82" i="88"/>
  <c r="O25" i="88"/>
  <c r="O24" i="88"/>
  <c r="O26" i="88"/>
  <c r="O27" i="88"/>
  <c r="O28" i="88"/>
  <c r="O29" i="88"/>
  <c r="O136" i="87"/>
  <c r="O139" i="87"/>
  <c r="O138" i="87"/>
  <c r="O137" i="87"/>
  <c r="O141" i="87"/>
  <c r="O140" i="87"/>
  <c r="O86" i="87"/>
  <c r="O85" i="87"/>
  <c r="O81" i="87"/>
  <c r="O84" i="87"/>
  <c r="O82" i="87"/>
  <c r="O24" i="87"/>
  <c r="O26" i="87"/>
  <c r="O25" i="87"/>
  <c r="O28" i="87"/>
  <c r="O137" i="86"/>
  <c r="O139" i="86"/>
  <c r="O141" i="86"/>
  <c r="O138" i="86"/>
  <c r="O140" i="86"/>
  <c r="O136" i="86"/>
  <c r="O83" i="86"/>
  <c r="O86" i="86"/>
  <c r="O85" i="86"/>
  <c r="O82" i="86"/>
  <c r="O81" i="86"/>
  <c r="O24" i="86"/>
  <c r="O27" i="86"/>
  <c r="O29" i="86"/>
  <c r="O26" i="86"/>
  <c r="O28" i="86"/>
  <c r="O25" i="86"/>
  <c r="O140" i="85"/>
  <c r="O138" i="85"/>
  <c r="O136" i="85"/>
  <c r="O137" i="85"/>
  <c r="O141" i="85"/>
  <c r="O139" i="85"/>
  <c r="O84" i="85"/>
  <c r="O86" i="85"/>
  <c r="O83" i="85"/>
  <c r="O82" i="85"/>
  <c r="O81" i="85"/>
  <c r="O27" i="85"/>
  <c r="O26" i="85"/>
  <c r="O25" i="85"/>
  <c r="O28" i="85"/>
  <c r="O24" i="85"/>
  <c r="O29" i="85"/>
  <c r="O139" i="84"/>
  <c r="O138" i="84"/>
  <c r="O136" i="84"/>
  <c r="O141" i="84"/>
  <c r="O137" i="84"/>
  <c r="O140" i="84"/>
  <c r="O83" i="84"/>
  <c r="O86" i="84"/>
  <c r="O82" i="84"/>
  <c r="O84" i="84"/>
  <c r="O85" i="84"/>
  <c r="O81" i="84"/>
  <c r="O27" i="84"/>
  <c r="O26" i="84"/>
  <c r="O28" i="84"/>
  <c r="O29" i="84"/>
  <c r="O25" i="84"/>
  <c r="O139" i="83"/>
  <c r="O138" i="83"/>
  <c r="O141" i="83"/>
  <c r="O140" i="83"/>
  <c r="O137" i="83"/>
  <c r="O136" i="83"/>
  <c r="O85" i="83"/>
  <c r="O83" i="83"/>
  <c r="O81" i="83"/>
  <c r="O86" i="83"/>
  <c r="O29" i="83"/>
  <c r="O25" i="83"/>
  <c r="O27" i="83"/>
  <c r="O26" i="83"/>
  <c r="O28" i="83"/>
  <c r="O24" i="83"/>
  <c r="O139" i="82"/>
  <c r="O137" i="82"/>
  <c r="O136" i="82"/>
  <c r="O140" i="82"/>
  <c r="O141" i="82"/>
  <c r="O82" i="82"/>
  <c r="O84" i="82"/>
  <c r="O85" i="82"/>
  <c r="O86" i="82"/>
  <c r="O83" i="82"/>
  <c r="O26" i="82"/>
  <c r="O29" i="82"/>
  <c r="O28" i="82"/>
  <c r="O27" i="82"/>
  <c r="O25" i="82"/>
  <c r="O24" i="82"/>
  <c r="O136" i="81"/>
  <c r="O141" i="81"/>
  <c r="O137" i="81"/>
  <c r="O139" i="81"/>
  <c r="O140" i="81"/>
  <c r="O85" i="81"/>
  <c r="O81" i="81"/>
  <c r="O82" i="81"/>
  <c r="O83" i="81"/>
  <c r="O86" i="81"/>
  <c r="O24" i="81"/>
  <c r="O29" i="81"/>
  <c r="O27" i="81"/>
  <c r="O26" i="81"/>
  <c r="O28" i="81"/>
  <c r="O25" i="81"/>
  <c r="O141" i="80"/>
  <c r="O137" i="80"/>
  <c r="O138" i="80"/>
  <c r="O139" i="80"/>
  <c r="O140" i="80"/>
  <c r="O85" i="80"/>
  <c r="O82" i="80"/>
  <c r="O83" i="80"/>
  <c r="O81" i="80"/>
  <c r="O27" i="80"/>
  <c r="O26" i="80"/>
  <c r="O28" i="80"/>
  <c r="O25" i="80"/>
  <c r="O24" i="80"/>
  <c r="O29" i="80"/>
  <c r="O138" i="79"/>
  <c r="O137" i="79"/>
  <c r="O136" i="79"/>
  <c r="O139" i="79"/>
  <c r="O141" i="79"/>
  <c r="O140" i="79"/>
  <c r="O81" i="79"/>
  <c r="O84" i="79"/>
  <c r="O86" i="79"/>
  <c r="O83" i="79"/>
  <c r="O82" i="79"/>
  <c r="O29" i="79"/>
  <c r="O27" i="79"/>
  <c r="O24" i="79"/>
  <c r="O26" i="79"/>
  <c r="O25" i="79"/>
  <c r="O28" i="79"/>
  <c r="O138" i="78"/>
  <c r="O139" i="78"/>
  <c r="O137" i="78"/>
  <c r="O140" i="78"/>
  <c r="O141" i="78"/>
  <c r="O136" i="78"/>
  <c r="O84" i="78"/>
  <c r="O81" i="78"/>
  <c r="O82" i="78"/>
  <c r="O25" i="78"/>
  <c r="O26" i="78"/>
  <c r="O24" i="78"/>
  <c r="O27" i="78"/>
  <c r="O29" i="78"/>
  <c r="O28" i="78"/>
  <c r="O139" i="77"/>
  <c r="O138" i="77"/>
  <c r="O136" i="77"/>
  <c r="O140" i="77"/>
  <c r="O137" i="77"/>
  <c r="O81" i="77"/>
  <c r="O138" i="76"/>
  <c r="O137" i="76"/>
  <c r="O141" i="76"/>
  <c r="O139" i="76"/>
  <c r="O136" i="76"/>
  <c r="O140" i="76"/>
  <c r="O85" i="77"/>
  <c r="O84" i="77"/>
  <c r="O83" i="77"/>
  <c r="O82" i="77"/>
  <c r="O86" i="77"/>
  <c r="O26" i="77"/>
  <c r="O84" i="76"/>
  <c r="O86" i="76"/>
  <c r="O83" i="76"/>
  <c r="O81" i="76"/>
  <c r="O85" i="76"/>
  <c r="O82" i="76"/>
  <c r="G11" i="111"/>
  <c r="D8" i="111"/>
  <c r="D18" i="109"/>
  <c r="L6" i="111"/>
  <c r="J31" i="111"/>
  <c r="L33" i="111"/>
  <c r="N33" i="111"/>
  <c r="E22" i="109"/>
  <c r="M14" i="111"/>
  <c r="C21" i="109"/>
  <c r="D32" i="111"/>
  <c r="M12" i="111"/>
  <c r="B16" i="111"/>
  <c r="N10" i="111"/>
  <c r="K6" i="111"/>
  <c r="M21" i="111"/>
  <c r="D22" i="111"/>
  <c r="R12" i="111"/>
  <c r="B12" i="111"/>
  <c r="G32" i="111"/>
  <c r="E10" i="109"/>
  <c r="C29" i="111"/>
  <c r="D23" i="109"/>
  <c r="L12" i="111"/>
  <c r="M22" i="111"/>
  <c r="J32" i="111"/>
  <c r="O33" i="111"/>
  <c r="M9" i="111"/>
  <c r="Q15" i="111"/>
  <c r="C23" i="109"/>
  <c r="R18" i="111"/>
  <c r="K32" i="111"/>
  <c r="M27" i="111"/>
  <c r="P18" i="111"/>
  <c r="Q8" i="111"/>
  <c r="C19" i="111"/>
  <c r="F15" i="111"/>
  <c r="O9" i="111"/>
  <c r="O26" i="111"/>
  <c r="O6" i="111"/>
  <c r="D23" i="111"/>
  <c r="M34" i="111"/>
  <c r="C10" i="109"/>
  <c r="E30" i="109"/>
  <c r="J26" i="111"/>
  <c r="B17" i="111"/>
  <c r="F30" i="111"/>
  <c r="J7" i="111"/>
  <c r="G16" i="111"/>
  <c r="O16" i="111"/>
  <c r="O25" i="111"/>
  <c r="K14" i="111"/>
  <c r="P24" i="111"/>
  <c r="J20" i="111"/>
  <c r="N18" i="111"/>
  <c r="D14" i="109"/>
  <c r="L32" i="111"/>
  <c r="N34" i="111"/>
  <c r="K5" i="111"/>
  <c r="G28" i="111"/>
  <c r="B6" i="111"/>
  <c r="R35" i="111"/>
  <c r="L28" i="111"/>
  <c r="B11" i="111"/>
  <c r="C21" i="111"/>
  <c r="H30" i="111"/>
  <c r="R22" i="111"/>
  <c r="K19" i="111"/>
  <c r="B10" i="111"/>
  <c r="D27" i="111"/>
  <c r="E16" i="109"/>
  <c r="E26" i="109"/>
  <c r="M5" i="111"/>
  <c r="L25" i="111"/>
  <c r="D24" i="109"/>
  <c r="G7" i="111"/>
  <c r="F27" i="111"/>
  <c r="H34" i="111"/>
  <c r="F21" i="111"/>
  <c r="Q26" i="111"/>
  <c r="N24" i="111"/>
  <c r="F24" i="111"/>
  <c r="D6" i="109"/>
  <c r="K22" i="111"/>
  <c r="C17" i="111"/>
  <c r="F20" i="111"/>
  <c r="Q27" i="111"/>
  <c r="G9" i="111"/>
  <c r="P34" i="111"/>
  <c r="M25" i="111"/>
  <c r="G30" i="111"/>
  <c r="R33" i="111"/>
  <c r="H18" i="111"/>
  <c r="D4" i="109"/>
  <c r="D16" i="111"/>
  <c r="L26" i="111"/>
  <c r="F8" i="111"/>
  <c r="Q12" i="111"/>
  <c r="N32" i="111"/>
  <c r="D20" i="109"/>
  <c r="P33" i="111"/>
  <c r="P28" i="111"/>
  <c r="Q6" i="111"/>
  <c r="F22" i="111"/>
  <c r="D3" i="109"/>
  <c r="K15" i="111"/>
  <c r="J21" i="111"/>
  <c r="H13" i="111"/>
  <c r="D11" i="109"/>
  <c r="L5" i="111"/>
  <c r="M19" i="111"/>
  <c r="Q24" i="111"/>
  <c r="P8" i="111"/>
  <c r="O8" i="111"/>
  <c r="F11" i="111"/>
  <c r="M23" i="111"/>
  <c r="L20" i="111"/>
  <c r="C4" i="109"/>
  <c r="R24" i="111"/>
  <c r="G29" i="111"/>
  <c r="D19" i="109"/>
  <c r="J18" i="111"/>
  <c r="F16" i="111"/>
  <c r="D25" i="109"/>
  <c r="R8" i="111"/>
  <c r="D10" i="109"/>
  <c r="D29" i="111"/>
  <c r="N21" i="111"/>
  <c r="D28" i="111"/>
  <c r="F25" i="111"/>
  <c r="G34" i="111"/>
  <c r="C5" i="111"/>
  <c r="D13" i="111"/>
  <c r="J28" i="111"/>
  <c r="Q10" i="111"/>
  <c r="P21" i="111"/>
  <c r="D15" i="111"/>
  <c r="E11" i="109"/>
  <c r="H27" i="111"/>
  <c r="D8" i="109"/>
  <c r="O10" i="111"/>
  <c r="J15" i="111"/>
  <c r="J6" i="111"/>
  <c r="C20" i="109"/>
  <c r="C23" i="111"/>
  <c r="R14" i="111"/>
  <c r="B15" i="111"/>
  <c r="M26" i="111"/>
  <c r="H16" i="111"/>
  <c r="O21" i="111"/>
  <c r="E27" i="109"/>
  <c r="P15" i="111"/>
  <c r="C26" i="109"/>
  <c r="C10" i="111"/>
  <c r="D24" i="111"/>
  <c r="D17" i="111"/>
  <c r="L9" i="111"/>
  <c r="R26" i="111"/>
  <c r="P20" i="111"/>
  <c r="C9" i="109"/>
  <c r="M29" i="111"/>
  <c r="K34" i="111"/>
  <c r="P32" i="111"/>
  <c r="Q13" i="111"/>
  <c r="D14" i="111"/>
  <c r="G20" i="111"/>
  <c r="O14" i="111"/>
  <c r="E21" i="109"/>
  <c r="C15" i="111"/>
  <c r="P22" i="111"/>
  <c r="D16" i="109"/>
  <c r="D19" i="111"/>
  <c r="L15" i="111"/>
  <c r="R31" i="111"/>
  <c r="C14" i="109"/>
  <c r="O11" i="111"/>
  <c r="N13" i="111"/>
  <c r="C3" i="109"/>
  <c r="P35" i="111"/>
  <c r="N20" i="111"/>
  <c r="L18" i="111"/>
  <c r="M18" i="111"/>
  <c r="C26" i="111"/>
  <c r="K9" i="111"/>
  <c r="R29" i="111"/>
  <c r="D21" i="109"/>
  <c r="J13" i="111"/>
  <c r="N6" i="111"/>
  <c r="M33" i="111"/>
  <c r="C19" i="109"/>
  <c r="R9" i="111"/>
  <c r="G8" i="111"/>
  <c r="N29" i="111"/>
  <c r="K21" i="111"/>
  <c r="P19" i="111"/>
  <c r="N19" i="111"/>
  <c r="D20" i="111"/>
  <c r="P23" i="111"/>
  <c r="P13" i="111"/>
  <c r="L29" i="111"/>
  <c r="Q33" i="111"/>
  <c r="Q17" i="111"/>
  <c r="P25" i="111"/>
  <c r="H19" i="111"/>
  <c r="O34" i="111"/>
  <c r="J27" i="111"/>
  <c r="Q14" i="111"/>
  <c r="P9" i="111"/>
  <c r="B24" i="111"/>
  <c r="F10" i="111"/>
  <c r="E33" i="109"/>
  <c r="N27" i="111"/>
  <c r="O19" i="111"/>
  <c r="O15" i="111"/>
  <c r="R30" i="111"/>
  <c r="L10" i="111"/>
  <c r="O28" i="111"/>
  <c r="C7" i="111"/>
  <c r="C22" i="109"/>
  <c r="K27" i="111"/>
  <c r="N17" i="111"/>
  <c r="C8" i="111"/>
  <c r="Q22" i="111"/>
  <c r="D35" i="111"/>
  <c r="E15" i="109"/>
  <c r="C28" i="109"/>
  <c r="O5" i="111"/>
  <c r="N5" i="111"/>
  <c r="Q19" i="111"/>
  <c r="P6" i="111"/>
  <c r="B8" i="111"/>
  <c r="N35" i="111"/>
  <c r="G18" i="111"/>
  <c r="Q30" i="111"/>
  <c r="M32" i="111"/>
  <c r="N25" i="111"/>
  <c r="M30" i="111"/>
  <c r="R11" i="111"/>
  <c r="M20" i="111"/>
  <c r="G17" i="111"/>
  <c r="G21" i="111"/>
  <c r="C18" i="111"/>
  <c r="R19" i="111"/>
  <c r="M11" i="111"/>
  <c r="D7" i="109"/>
  <c r="C31" i="111"/>
  <c r="C33" i="109"/>
  <c r="C22" i="111"/>
  <c r="Q18" i="111"/>
  <c r="J16" i="111"/>
  <c r="O30" i="111"/>
  <c r="L31" i="111"/>
  <c r="C32" i="109"/>
  <c r="R10" i="111"/>
  <c r="E19" i="109"/>
  <c r="E24" i="109"/>
  <c r="K28" i="111"/>
  <c r="L14" i="111"/>
  <c r="R13" i="111"/>
  <c r="L16" i="111"/>
  <c r="N31" i="111"/>
  <c r="B14" i="111"/>
  <c r="K7" i="111"/>
  <c r="H28" i="111"/>
  <c r="D26" i="111"/>
  <c r="B33" i="111"/>
  <c r="P11" i="111"/>
  <c r="C7" i="109"/>
  <c r="M6" i="111"/>
  <c r="K12" i="111"/>
  <c r="M17" i="111"/>
  <c r="M31" i="111"/>
  <c r="C33" i="111"/>
  <c r="K17" i="111"/>
  <c r="Q25" i="111"/>
  <c r="N9" i="111"/>
  <c r="Q16" i="111"/>
  <c r="D31" i="109"/>
  <c r="Q7" i="111"/>
  <c r="P27" i="111"/>
  <c r="B5" i="111"/>
  <c r="O22" i="111"/>
  <c r="G23" i="111"/>
  <c r="F28" i="111"/>
  <c r="F6" i="111"/>
  <c r="J22" i="111"/>
  <c r="D15" i="109"/>
  <c r="D12" i="109"/>
  <c r="C32" i="111"/>
  <c r="C25" i="109"/>
  <c r="E23" i="109"/>
  <c r="M24" i="111"/>
  <c r="C12" i="111"/>
  <c r="L8" i="111"/>
  <c r="J23" i="111"/>
  <c r="H26" i="111"/>
  <c r="B23" i="111"/>
  <c r="Q34" i="111"/>
  <c r="B34" i="111"/>
  <c r="Q11" i="111"/>
  <c r="J25" i="111"/>
  <c r="G12" i="111"/>
  <c r="H15" i="111"/>
  <c r="R21" i="111"/>
  <c r="E6" i="109"/>
  <c r="E25" i="109"/>
  <c r="C5" i="109"/>
  <c r="B30" i="111"/>
  <c r="J24" i="111"/>
  <c r="H21" i="111"/>
  <c r="K18" i="111"/>
  <c r="C16" i="111"/>
  <c r="C17" i="109"/>
  <c r="G33" i="111"/>
  <c r="C31" i="109"/>
  <c r="F34" i="111"/>
  <c r="J29" i="111"/>
  <c r="N7" i="111"/>
  <c r="H12" i="111"/>
  <c r="H31" i="111"/>
  <c r="N14" i="111"/>
  <c r="H20" i="111"/>
  <c r="R6" i="111"/>
  <c r="Q35" i="111"/>
  <c r="C29" i="109"/>
  <c r="O27" i="111"/>
  <c r="C11" i="111"/>
  <c r="M7" i="111"/>
  <c r="M10" i="111"/>
  <c r="D28" i="109"/>
  <c r="G10" i="111"/>
  <c r="O17" i="111"/>
  <c r="N23" i="111"/>
  <c r="F23" i="111"/>
  <c r="Q23" i="111"/>
  <c r="E20" i="109"/>
  <c r="L22" i="111"/>
  <c r="C18" i="109"/>
  <c r="J33" i="111"/>
  <c r="H35" i="111"/>
  <c r="E32" i="109"/>
  <c r="C35" i="111"/>
  <c r="G27" i="111"/>
  <c r="B29" i="111"/>
  <c r="G6" i="111"/>
  <c r="G35" i="111"/>
  <c r="O7" i="111"/>
  <c r="B35" i="111"/>
  <c r="D25" i="111"/>
  <c r="P7" i="111"/>
  <c r="E13" i="109"/>
  <c r="E18" i="109"/>
  <c r="L34" i="111"/>
  <c r="F9" i="111"/>
  <c r="H29" i="111"/>
  <c r="Q31" i="111"/>
  <c r="P12" i="111"/>
  <c r="J30" i="111"/>
  <c r="N15" i="111"/>
  <c r="O31" i="111"/>
  <c r="E28" i="109"/>
  <c r="J34" i="111"/>
  <c r="L17" i="111"/>
  <c r="Q9" i="111"/>
  <c r="G26" i="111"/>
  <c r="H7" i="111"/>
  <c r="C27" i="109"/>
  <c r="F32" i="111"/>
  <c r="C11" i="109"/>
  <c r="R32" i="111"/>
  <c r="Q29" i="111"/>
  <c r="Q20" i="111"/>
  <c r="E29" i="109"/>
  <c r="J8" i="111"/>
  <c r="B21" i="111"/>
  <c r="R5" i="111"/>
  <c r="L7" i="111"/>
  <c r="B31" i="111"/>
  <c r="H22" i="111"/>
  <c r="J11" i="111"/>
  <c r="K33" i="111"/>
  <c r="B28" i="111"/>
  <c r="B19" i="111"/>
  <c r="D18" i="111"/>
  <c r="C24" i="111"/>
  <c r="K13" i="111"/>
  <c r="R20" i="111"/>
  <c r="D9" i="109"/>
  <c r="J17" i="111"/>
  <c r="L30" i="111"/>
  <c r="E4" i="109"/>
  <c r="H8" i="111"/>
  <c r="C13" i="109"/>
  <c r="R17" i="111"/>
  <c r="H23" i="111"/>
  <c r="G24" i="111"/>
  <c r="H33" i="111"/>
  <c r="D34" i="111"/>
  <c r="J10" i="111"/>
  <c r="O24" i="111"/>
  <c r="D32" i="109"/>
  <c r="O20" i="111"/>
  <c r="G15" i="111"/>
  <c r="C15" i="109"/>
  <c r="R15" i="111"/>
  <c r="K8" i="111"/>
  <c r="Q32" i="111"/>
  <c r="P29" i="111"/>
  <c r="M13" i="111"/>
  <c r="R16" i="111"/>
  <c r="E8" i="109"/>
  <c r="G19" i="111"/>
  <c r="F13" i="111"/>
  <c r="Q5" i="111"/>
  <c r="C6" i="111"/>
  <c r="D11" i="111"/>
  <c r="O13" i="111"/>
  <c r="O35" i="111"/>
  <c r="D27" i="109"/>
  <c r="G13" i="111"/>
  <c r="B20" i="111"/>
  <c r="E9" i="109"/>
  <c r="K24" i="111"/>
  <c r="F12" i="111"/>
  <c r="L23" i="111"/>
  <c r="C12" i="109"/>
  <c r="C13" i="111"/>
  <c r="P14" i="111"/>
  <c r="P31" i="111"/>
  <c r="J5" i="111"/>
  <c r="M15" i="111"/>
  <c r="K35" i="111"/>
  <c r="R34" i="111"/>
  <c r="K16" i="111"/>
  <c r="D33" i="109"/>
  <c r="B27" i="111"/>
  <c r="C30" i="111"/>
  <c r="O23" i="111"/>
  <c r="L13" i="111"/>
  <c r="J12" i="111"/>
  <c r="G5" i="111"/>
  <c r="J35" i="111"/>
  <c r="L27" i="111"/>
  <c r="H32" i="111"/>
  <c r="E3" i="109"/>
  <c r="F18" i="111"/>
  <c r="M35" i="111"/>
  <c r="D12" i="111"/>
  <c r="O29" i="111"/>
  <c r="H17" i="111"/>
  <c r="B32" i="111"/>
  <c r="C20" i="111"/>
  <c r="B13" i="111"/>
  <c r="P26" i="111"/>
  <c r="D33" i="111"/>
  <c r="F31" i="111"/>
  <c r="D31" i="111"/>
  <c r="F33" i="111"/>
  <c r="G31" i="111"/>
  <c r="K25" i="111"/>
  <c r="B18" i="111"/>
  <c r="F29" i="111"/>
  <c r="D7" i="111"/>
  <c r="F35" i="111"/>
  <c r="N28" i="111"/>
  <c r="E12" i="109"/>
  <c r="H9" i="111"/>
  <c r="K30" i="111"/>
  <c r="N12" i="111"/>
  <c r="O32" i="111"/>
  <c r="E14" i="109"/>
  <c r="N11" i="111"/>
  <c r="D30" i="109"/>
  <c r="R7" i="111"/>
  <c r="J9" i="111"/>
  <c r="M28" i="111"/>
  <c r="K29" i="111"/>
  <c r="L24" i="111"/>
  <c r="F19" i="111"/>
  <c r="D29" i="109"/>
  <c r="C8" i="109"/>
  <c r="H24" i="111"/>
  <c r="P16" i="111"/>
  <c r="R23" i="111"/>
  <c r="H14" i="111"/>
  <c r="E5" i="109"/>
  <c r="N30" i="111"/>
  <c r="K23" i="111"/>
  <c r="M16" i="111"/>
  <c r="Q21" i="111"/>
  <c r="F26" i="111"/>
  <c r="N26" i="111"/>
  <c r="C25" i="111"/>
  <c r="K11" i="111"/>
  <c r="L19" i="111"/>
  <c r="E7" i="109"/>
  <c r="N22" i="111"/>
  <c r="D21" i="111"/>
  <c r="B22" i="111"/>
  <c r="B25" i="111"/>
  <c r="N16" i="111"/>
  <c r="O18" i="111"/>
  <c r="C30" i="109"/>
  <c r="G25" i="111"/>
  <c r="J19" i="111"/>
  <c r="E17" i="109"/>
  <c r="B9" i="111"/>
  <c r="H25" i="111"/>
  <c r="C34" i="111"/>
  <c r="P17" i="111"/>
  <c r="R27" i="111"/>
  <c r="K26" i="111"/>
  <c r="D22" i="109"/>
  <c r="L35" i="111"/>
  <c r="O12" i="111"/>
  <c r="C27" i="111"/>
  <c r="F5" i="111"/>
  <c r="K20" i="111"/>
  <c r="L21" i="111"/>
  <c r="F7" i="111"/>
  <c r="D5" i="109"/>
  <c r="C28" i="111"/>
  <c r="M8" i="111"/>
  <c r="P10" i="111"/>
  <c r="Q28" i="111"/>
  <c r="R25" i="111"/>
  <c r="P5" i="111"/>
  <c r="D30" i="111"/>
  <c r="D9" i="111"/>
  <c r="B7" i="111"/>
  <c r="D13" i="109"/>
  <c r="K31" i="111"/>
  <c r="C16" i="109"/>
  <c r="F14" i="111"/>
  <c r="C6" i="109"/>
  <c r="J14" i="111"/>
  <c r="R28" i="111"/>
  <c r="P30" i="111"/>
  <c r="C24" i="109"/>
  <c r="L11" i="111"/>
  <c r="D26" i="109"/>
  <c r="K10" i="111"/>
  <c r="H11" i="111"/>
  <c r="N8" i="111"/>
  <c r="B26" i="111"/>
  <c r="G22" i="111"/>
  <c r="E31" i="109"/>
  <c r="D17" i="109"/>
  <c r="E26" i="111" l="1"/>
  <c r="S14" i="111"/>
  <c r="I14" i="111"/>
  <c r="E7" i="111"/>
  <c r="P36" i="111"/>
  <c r="I7" i="111"/>
  <c r="I5" i="111"/>
  <c r="E9" i="111"/>
  <c r="S19" i="111"/>
  <c r="E25" i="111"/>
  <c r="E22" i="111"/>
  <c r="I26" i="111"/>
  <c r="I19" i="111"/>
  <c r="S9" i="111"/>
  <c r="I35" i="111"/>
  <c r="I29" i="111"/>
  <c r="E18" i="111"/>
  <c r="I33" i="111"/>
  <c r="I31" i="111"/>
  <c r="E13" i="111"/>
  <c r="E32" i="111"/>
  <c r="I18" i="111"/>
  <c r="E34" i="109"/>
  <c r="S35" i="111"/>
  <c r="S12" i="111"/>
  <c r="E27" i="111"/>
  <c r="S5" i="111"/>
  <c r="J36" i="111"/>
  <c r="S36" i="111" s="1"/>
  <c r="I12" i="111"/>
  <c r="E20" i="111"/>
  <c r="Q36" i="111"/>
  <c r="I13" i="111"/>
  <c r="S10" i="111"/>
  <c r="S17" i="111"/>
  <c r="E19" i="111"/>
  <c r="E28" i="111"/>
  <c r="S11" i="111"/>
  <c r="E31" i="111"/>
  <c r="R36" i="111"/>
  <c r="E21" i="111"/>
  <c r="S8" i="111"/>
  <c r="I32" i="111"/>
  <c r="S34" i="111"/>
  <c r="S30" i="111"/>
  <c r="I9" i="111"/>
  <c r="E35" i="111"/>
  <c r="E29" i="111"/>
  <c r="S33" i="111"/>
  <c r="I23" i="111"/>
  <c r="S29" i="111"/>
  <c r="I34" i="111"/>
  <c r="S24" i="111"/>
  <c r="E30" i="111"/>
  <c r="S25" i="111"/>
  <c r="E34" i="111"/>
  <c r="E23" i="111"/>
  <c r="S23" i="111"/>
  <c r="S22" i="111"/>
  <c r="I6" i="111"/>
  <c r="I28" i="111"/>
  <c r="E5" i="111"/>
  <c r="E33" i="111"/>
  <c r="E14" i="111"/>
  <c r="S16" i="111"/>
  <c r="I17" i="111"/>
  <c r="E8" i="111"/>
  <c r="N36" i="111"/>
  <c r="O36" i="111"/>
  <c r="I10" i="111"/>
  <c r="E24" i="111"/>
  <c r="S27" i="111"/>
  <c r="S13" i="111"/>
  <c r="C34" i="109"/>
  <c r="E15" i="111"/>
  <c r="S6" i="111"/>
  <c r="S15" i="111"/>
  <c r="S28" i="111"/>
  <c r="I25" i="111"/>
  <c r="S18" i="111"/>
  <c r="I11" i="111"/>
  <c r="L36" i="111"/>
  <c r="S21" i="111"/>
  <c r="D34" i="109"/>
  <c r="I22" i="111"/>
  <c r="I8" i="111"/>
  <c r="I20" i="111"/>
  <c r="I24" i="111"/>
  <c r="I21" i="111"/>
  <c r="I27" i="111"/>
  <c r="M36" i="111"/>
  <c r="E10" i="111"/>
  <c r="E11" i="111"/>
  <c r="E6" i="111"/>
  <c r="K36" i="111"/>
  <c r="S20" i="111"/>
  <c r="S7" i="111"/>
  <c r="I30" i="111"/>
  <c r="E17" i="111"/>
  <c r="S26" i="111"/>
  <c r="I15" i="111"/>
  <c r="S32" i="111"/>
  <c r="E12" i="111"/>
  <c r="E16" i="111"/>
  <c r="S31" i="111"/>
  <c r="I36" i="111" l="1"/>
  <c r="E36" i="111"/>
  <c r="L2" i="109"/>
  <c r="L3" i="109"/>
  <c r="L4" i="109"/>
</calcChain>
</file>

<file path=xl/sharedStrings.xml><?xml version="1.0" encoding="utf-8"?>
<sst xmlns="http://schemas.openxmlformats.org/spreadsheetml/2006/main" count="8744" uniqueCount="578">
  <si>
    <t>RL</t>
  </si>
  <si>
    <t>CL</t>
  </si>
  <si>
    <t>FL</t>
  </si>
  <si>
    <t>IER Performance (CL-FL)</t>
  </si>
  <si>
    <t>Carbonator Performance (RL-CL)</t>
  </si>
  <si>
    <t>Clarification Performance (RL-FL)</t>
  </si>
  <si>
    <t>AVERAGE</t>
  </si>
  <si>
    <t>D1 molasses</t>
  </si>
  <si>
    <t>D2 Molasses</t>
  </si>
  <si>
    <t>E Masscuite</t>
  </si>
  <si>
    <t>E Mol (1)</t>
  </si>
  <si>
    <t>E Mol (2)</t>
  </si>
  <si>
    <t>Purity Drop</t>
  </si>
  <si>
    <t>Purity</t>
  </si>
  <si>
    <t>Pol</t>
  </si>
  <si>
    <t>Brix</t>
  </si>
  <si>
    <t>MORNING SHIFT (0700-1500: Shift A)</t>
  </si>
  <si>
    <t>Sample</t>
  </si>
  <si>
    <t>Bx</t>
  </si>
  <si>
    <t>pH</t>
  </si>
  <si>
    <t>Colour ICUMSA (every 2 hours)</t>
  </si>
  <si>
    <t>Carbonator</t>
  </si>
  <si>
    <t>1st reading</t>
  </si>
  <si>
    <t>2nd reading</t>
  </si>
  <si>
    <t>3rd reading</t>
  </si>
  <si>
    <t>4th reading</t>
  </si>
  <si>
    <t>Raw Sugar</t>
  </si>
  <si>
    <t>Washed Sugar</t>
  </si>
  <si>
    <t>Raw Liquor</t>
  </si>
  <si>
    <t>RL-FL</t>
  </si>
  <si>
    <t>Clear Liquor</t>
  </si>
  <si>
    <t>CL-FL</t>
  </si>
  <si>
    <t>1st Refine</t>
  </si>
  <si>
    <t>RL-FL %</t>
  </si>
  <si>
    <t>2nd Refine</t>
  </si>
  <si>
    <t>RNB</t>
  </si>
  <si>
    <t>LISSE</t>
  </si>
  <si>
    <t>CL-FL %</t>
  </si>
  <si>
    <t>Fine Liquor</t>
  </si>
  <si>
    <t>Cake Pol</t>
  </si>
  <si>
    <t>Colour</t>
  </si>
  <si>
    <t>CaO content (%)</t>
  </si>
  <si>
    <t>Water</t>
  </si>
  <si>
    <t>Sweet Water</t>
  </si>
  <si>
    <t>TDS</t>
  </si>
  <si>
    <t>Chlorine</t>
  </si>
  <si>
    <t>Plate 1</t>
  </si>
  <si>
    <t>Plate 2</t>
  </si>
  <si>
    <t>Plate 3</t>
  </si>
  <si>
    <t>Column Performance</t>
  </si>
  <si>
    <t>Cooling Tower</t>
  </si>
  <si>
    <t>Trace sugar</t>
  </si>
  <si>
    <t>Plate 4</t>
  </si>
  <si>
    <t>Column</t>
  </si>
  <si>
    <t>In</t>
  </si>
  <si>
    <t>Out</t>
  </si>
  <si>
    <t>% Reduction</t>
  </si>
  <si>
    <t>Crop Liquor</t>
  </si>
  <si>
    <t>IG mol (1)</t>
  </si>
  <si>
    <t>IG mol (2)</t>
  </si>
  <si>
    <t>Colour Reduction (%)</t>
  </si>
  <si>
    <t>C1 mol (1)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</si>
  <si>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CL</t>
    </r>
  </si>
  <si>
    <t>C1 mol (2)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</si>
  <si>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1st Refine</t>
    </r>
  </si>
  <si>
    <t>Turbidity</t>
  </si>
  <si>
    <r>
      <t xml:space="preserve">1st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2nd Refine</t>
    </r>
  </si>
  <si>
    <t>Before</t>
  </si>
  <si>
    <t>After</t>
  </si>
  <si>
    <t>Difference</t>
  </si>
  <si>
    <r>
      <t xml:space="preserve">2nd Refine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</si>
  <si>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magma</t>
  </si>
  <si>
    <t>BL</t>
  </si>
  <si>
    <r>
      <t xml:space="preserve">CL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</si>
  <si>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Aff mol</t>
  </si>
  <si>
    <r>
      <t xml:space="preserve">RL </t>
    </r>
    <r>
      <rPr>
        <b/>
        <sz val="11"/>
        <color theme="1"/>
        <rFont val="Calibri"/>
        <family val="2"/>
        <scheme val="minor"/>
      </rPr>
      <t>→</t>
    </r>
    <r>
      <rPr>
        <sz val="11"/>
        <color theme="1"/>
        <rFont val="Calibri"/>
        <family val="2"/>
        <scheme val="minor"/>
      </rPr>
      <t xml:space="preserve"> FL</t>
    </r>
  </si>
  <si>
    <t>D1 tank</t>
  </si>
  <si>
    <t>D2 tank</t>
  </si>
  <si>
    <t>E dilution</t>
  </si>
  <si>
    <t>E magma</t>
  </si>
  <si>
    <t>STRIKE NO.</t>
  </si>
  <si>
    <t>E massecuite</t>
  </si>
  <si>
    <t>E mol (Final mol)</t>
  </si>
  <si>
    <t>REMARKS:</t>
  </si>
  <si>
    <t>C2 moll colour-1472 bx-77.96 ph-6.2</t>
  </si>
  <si>
    <t>IGFL no.5902 2/2 =13</t>
  </si>
  <si>
    <t>Line1 A1 bin13/15 =30</t>
  </si>
  <si>
    <t>Line2 A1 bin3/4 =54</t>
  </si>
  <si>
    <t>S1 no.3118 3/4 =79</t>
  </si>
  <si>
    <t>AFTERNOON SHIFT (1500-2300: Shift B)</t>
  </si>
  <si>
    <t>C2 MOL=  1669  74.05  6.1</t>
  </si>
  <si>
    <t>L1 4004 CW 2/2=  32</t>
  </si>
  <si>
    <t>L2 4229 CW 3/4=  49</t>
  </si>
  <si>
    <t xml:space="preserve"> </t>
  </si>
  <si>
    <t>L3 3123 CW 3/4=  75</t>
  </si>
  <si>
    <t>L4 5909 CW 2/2=  15</t>
  </si>
  <si>
    <t>NIGHT SHIFT 2300-0700: Shift D)</t>
  </si>
  <si>
    <t>C 2 MOLL CLR 1588</t>
  </si>
  <si>
    <t>NSACB 145 CLR 440</t>
  </si>
  <si>
    <t>L 4 5917 2/2 CLR 14</t>
  </si>
  <si>
    <t>L 1 4008 2/2 CLR 34</t>
  </si>
  <si>
    <t>L 2 4236 3/4 CLR 46</t>
  </si>
  <si>
    <t>S 1 3123 3/4 CLR 78</t>
  </si>
  <si>
    <t>C2 moll colour-1416 bx-72.12 ph-6.5</t>
  </si>
  <si>
    <t>IGFL no.5927 2/2 =16</t>
  </si>
  <si>
    <t>Line1 A1 bin13/15 =31</t>
  </si>
  <si>
    <t>Line2 A1 bin3/4 =53</t>
  </si>
  <si>
    <t>S1 no.3128 3/4 =87</t>
  </si>
  <si>
    <t>AFTERNOON SHIFT (1500-2300: Shift C)</t>
  </si>
  <si>
    <t>C2 mol = 1502</t>
  </si>
  <si>
    <t>A1 Line 1 Bin 13/15 = 35</t>
  </si>
  <si>
    <t>A1 Line 2 Bin 3/4 = 55</t>
  </si>
  <si>
    <t>IG no.5935 = 15 c/w 2/2</t>
  </si>
  <si>
    <t>NSACB no.146 = 585</t>
  </si>
  <si>
    <t>C 2 MOLL CLR 1559</t>
  </si>
  <si>
    <t>L 4 5939 2/2 CLR 13</t>
  </si>
  <si>
    <t>L 1 4024 2/2 CLR 34</t>
  </si>
  <si>
    <t>L 2 4251 3/4 CLR 43</t>
  </si>
  <si>
    <t>S 1 3133 3/4 CLR 64</t>
  </si>
  <si>
    <t>MORNING SHIFT (0700-1500: Shift B)</t>
  </si>
  <si>
    <t>C2 MOL=  1379  76.63  6.7</t>
  </si>
  <si>
    <t>L1 4032 CW 2/2=  39</t>
  </si>
  <si>
    <t>L2 4277 CW 3/4=  49</t>
  </si>
  <si>
    <t>L3 3137 CW 3/4=  78</t>
  </si>
  <si>
    <t>L4 5948 CW 2/2=  17</t>
  </si>
  <si>
    <t>NSA CB     146    =  276</t>
  </si>
  <si>
    <t>C2 MOL=  1409  77.07  7.1</t>
  </si>
  <si>
    <t>L1 4036 CW 2/2=  30</t>
  </si>
  <si>
    <t>L2 4283 CW 3/4=  45</t>
  </si>
  <si>
    <t>L3 3141 CW 3/4=  74</t>
  </si>
  <si>
    <t>L4 5956 CW 2/2=  18</t>
  </si>
  <si>
    <t>NSA CB    147     =  287</t>
  </si>
  <si>
    <t>BEFORE</t>
  </si>
  <si>
    <t>C2 MOLL CLR 1573</t>
  </si>
  <si>
    <t xml:space="preserve"> L14040 2/2 CLR 36</t>
  </si>
  <si>
    <t>L 2 4267 3/4 CLR 46</t>
  </si>
  <si>
    <t>L 4 5962 2/2 CLR 15</t>
  </si>
  <si>
    <t>S 1 3144 3/4 CLR 78</t>
  </si>
  <si>
    <t>C2 MOL=  1631  79.15  6.6</t>
  </si>
  <si>
    <t>L1 4047 CW 2/2=  41</t>
  </si>
  <si>
    <t>L2 4274 CW 3/4=  55</t>
  </si>
  <si>
    <t>L3 3147 CW 3/4=  82</t>
  </si>
  <si>
    <t>L4 5970 CW 2/2=  18</t>
  </si>
  <si>
    <t>C2 mol = 1747</t>
  </si>
  <si>
    <t>A1 Line 1 Bin 13/15 = 38</t>
  </si>
  <si>
    <t>A1 Line 2 Bin 3/4 = 57</t>
  </si>
  <si>
    <t>IG no.5976 = 17 c/w 2/2</t>
  </si>
  <si>
    <t>S1 no.3151 = 79 c/w 3/4</t>
  </si>
  <si>
    <t>NSACB no.149 = 540</t>
  </si>
  <si>
    <t>NIGHT SHIFT 2300-0700: Shift A)</t>
  </si>
  <si>
    <t>C2 moll colour-1655 bx-75.69 ph-6.9</t>
  </si>
  <si>
    <t>IGFL no.5983 2/2 =15</t>
  </si>
  <si>
    <t>Line1 A1 bin13/15 =33</t>
  </si>
  <si>
    <t>Line2 A1 bin3/4 =56</t>
  </si>
  <si>
    <t>S1 no.3154 3/4 =78</t>
  </si>
  <si>
    <t>C2 MOL=  1669  78.07  6.2</t>
  </si>
  <si>
    <t>AFTERNOON SHIFT (1500-2300: Shift D)</t>
  </si>
  <si>
    <t>L 1 4069 2/2 CLR 27</t>
  </si>
  <si>
    <t>L 2 4230 3/4 CLR 48</t>
  </si>
  <si>
    <t>S 1 3157 3/4 CLR 94</t>
  </si>
  <si>
    <t>NSACB 150 CLR 684</t>
  </si>
  <si>
    <t>C 2 MOLL CLR 1494</t>
  </si>
  <si>
    <t>C2 moll colour-1946 bx-65.10 ph-6.9</t>
  </si>
  <si>
    <t>MORNING SHIFT (0700-1500: Shift C)</t>
  </si>
  <si>
    <t>C2 mol = 2019</t>
  </si>
  <si>
    <t>NSACB no.151 = 691</t>
  </si>
  <si>
    <t>A1 Line 1 Bin 13/15 = 39</t>
  </si>
  <si>
    <t>A1 Line 2 Bin 3/4 = 52</t>
  </si>
  <si>
    <t>IG no.6003 = 16 c/w 2/2</t>
  </si>
  <si>
    <t>C2 MOLL CLR 1637</t>
  </si>
  <si>
    <t>L 4 6004 2/2 CLR 16</t>
  </si>
  <si>
    <t>L 1 4074 2/2 CLR 30</t>
  </si>
  <si>
    <t>L 2 4296 3/4 CLR 64</t>
  </si>
  <si>
    <t>S 1 3164 3/4 CLR 134</t>
  </si>
  <si>
    <t>C2 moll colour-1498 bx-74.76 ph-6.9</t>
  </si>
  <si>
    <t>IGFL no.6010 2/2 =14</t>
  </si>
  <si>
    <t>S1 no.3168 3/4 =77</t>
  </si>
  <si>
    <t>C2 mol = 1583</t>
  </si>
  <si>
    <t>A1 Line 1 Bin 13/15 = 32</t>
  </si>
  <si>
    <t>IG no.6018 = 13 c/w 2/2            IG no.6021 = 16 c/w 2/1</t>
  </si>
  <si>
    <t>S1 no.3171 = 84 c/w 3/4</t>
  </si>
  <si>
    <t>NSACB no.152 = 509</t>
  </si>
  <si>
    <t>C 2 MOLL CLR 1643</t>
  </si>
  <si>
    <t>L 4 6024 2/1 CLR 18</t>
  </si>
  <si>
    <t>S 1 3177 3/4 CLR 86</t>
  </si>
  <si>
    <t>L 1 4092 2/2 CLR 38</t>
  </si>
  <si>
    <t>L 2 4309 3/4 CLR  54</t>
  </si>
  <si>
    <t>CB LOW POW 150 CLR 1490</t>
  </si>
  <si>
    <t>NIGHT SHIFT 2300-0700: Shift B)</t>
  </si>
  <si>
    <t>C2 MOL=  1679  77.34  6.1</t>
  </si>
  <si>
    <t>L1 4096 CW 2/2=  40</t>
  </si>
  <si>
    <t>L2 4313 CW 3/4=  50</t>
  </si>
  <si>
    <t>L3 3179 CW 3/4=  79</t>
  </si>
  <si>
    <t>L4 6031 CW 2/1=  17</t>
  </si>
  <si>
    <t>C2 mol = 1791</t>
  </si>
  <si>
    <t>A1 Line 1 Bin 13/15 = 42</t>
  </si>
  <si>
    <t>A1 Line 2 Bin 3/4 = 53</t>
  </si>
  <si>
    <t>IG no.6039 = 15 c/w 2/1</t>
  </si>
  <si>
    <t>S1 no. 3184 = 77 c/w 3/4</t>
  </si>
  <si>
    <t>AFTERNOON SHIFT (1500-2300: Shift A)</t>
  </si>
  <si>
    <t>C2 moll colour-1456 bx-74.33 ph-6.6</t>
  </si>
  <si>
    <t>IGFL no.6044 2/1 =13                                              plate1 2nd  CLR =65.37</t>
  </si>
  <si>
    <t>Line1 A1 bin13/15 =36                                            plate2 2nd CLR =64.14</t>
  </si>
  <si>
    <t>Line2 A1 bin3/4 =55                                                plate4 2nd CLR =61.39</t>
  </si>
  <si>
    <t>S1 no.3189 3/4 =74</t>
  </si>
  <si>
    <t>NSACB no.154 =316</t>
  </si>
  <si>
    <t>C2 MOL=  1490  76.88  6.2</t>
  </si>
  <si>
    <t>L1 4109 CW 2/2=  38</t>
  </si>
  <si>
    <t>L2 4367 CW 3/4=  53</t>
  </si>
  <si>
    <t>L3 3191 CW 3/4=  76</t>
  </si>
  <si>
    <t>L4 6050 CW 2/1=  16</t>
  </si>
  <si>
    <t>MORNING SHIFT (0700-1500: Shift D)</t>
  </si>
  <si>
    <t>C2 MOLL CLR 1511</t>
  </si>
  <si>
    <t>S 1 3197 4/4 CLR 53</t>
  </si>
  <si>
    <t>L 4 6054 2/1 CLR 14</t>
  </si>
  <si>
    <t>L 1 4113 2/2 CLR 22</t>
  </si>
  <si>
    <t>L 2 4334 3/4 CLR 38</t>
  </si>
  <si>
    <t>NSACB 155 CLR 427</t>
  </si>
  <si>
    <t>C2 moll colour-1303 bx-77.64 ph-6.2</t>
  </si>
  <si>
    <t>IGFL no.</t>
  </si>
  <si>
    <t>Line1 A1 bin13/15 =29</t>
  </si>
  <si>
    <t>Line2 A1 bin3/4 =47</t>
  </si>
  <si>
    <t>S1 no.3202 4/4 =61</t>
  </si>
  <si>
    <t>C2 MOL=  1388  72.77  6.1</t>
  </si>
  <si>
    <t>L1 6064 CW 2/2=  28</t>
  </si>
  <si>
    <t>L2 4346 CW 3/4=  43</t>
  </si>
  <si>
    <t>L3 3206 CW 4/4=  60</t>
  </si>
  <si>
    <t>L4 6059 CW 2/1=  15</t>
  </si>
  <si>
    <t>CB NSA      156  =  291</t>
  </si>
  <si>
    <t>C2 MOLL CLR 1375</t>
  </si>
  <si>
    <t>L 4 6067 2/1 CLR 15</t>
  </si>
  <si>
    <t>L 1 4024 2/2 CLR 19</t>
  </si>
  <si>
    <t>L 2 4351 3/4 CLR 28</t>
  </si>
  <si>
    <t>S 1 3211 4/4 CLR 41</t>
  </si>
  <si>
    <t>C2 moll colour-1238 bx-71.86 -6.1</t>
  </si>
  <si>
    <t>IGFL no.6075 2/1 =15</t>
  </si>
  <si>
    <t>Line1 A1 bin13/15 =21</t>
  </si>
  <si>
    <t>Line2 A1 bin3/4 =29</t>
  </si>
  <si>
    <t>S1 no.3216 4/4 =49</t>
  </si>
  <si>
    <t>CB L/POL no.157 =1144</t>
  </si>
  <si>
    <t>NIGHT SHIFT 2300-0700: Shift C)</t>
  </si>
  <si>
    <t>C2 mol = 1343</t>
  </si>
  <si>
    <t>IG no.6084 = 16 c/w 2/1</t>
  </si>
  <si>
    <t>S1 no.3220 = 52 c/w 4/4</t>
  </si>
  <si>
    <t>A1 Line 1 Bin 13/15 = 26</t>
  </si>
  <si>
    <t>A1 Line 2 Bin 3/4 = 35</t>
  </si>
  <si>
    <t>Line 1 no.4035 = 30 c/w 2/1</t>
  </si>
  <si>
    <t>C2 MOLL CLR 1277</t>
  </si>
  <si>
    <t>IG 6088 2/1 CLR 14</t>
  </si>
  <si>
    <t>NSACB 158 CLR 629</t>
  </si>
  <si>
    <t>L 1 4138 2/1 CLR 28</t>
  </si>
  <si>
    <t>L 2 4370 3/4 CLR 38</t>
  </si>
  <si>
    <t>S 1 3226 4/4 CLR 47</t>
  </si>
  <si>
    <t>C2 mol = 1355</t>
  </si>
  <si>
    <t>S1 no.3226 = 51 c/w 4/4</t>
  </si>
  <si>
    <t>IG no.6096 = 16 c/w 2/1</t>
  </si>
  <si>
    <t>A1 Line 1 Bin 13/15 = 33</t>
  </si>
  <si>
    <t>A1 Line 2 Bin 3/4 = 47</t>
  </si>
  <si>
    <t>C2 MOL=  1544  74.47  6.6</t>
  </si>
  <si>
    <t>L1 4146 CW 2/1=  35</t>
  </si>
  <si>
    <t>L2 4379 CW 3/4=  47</t>
  </si>
  <si>
    <t>L3 3230 CW 4/4=  57</t>
  </si>
  <si>
    <t>L4 6104 CW 2/1=  17</t>
  </si>
  <si>
    <t>NSA CB     159   =  386</t>
  </si>
  <si>
    <t>C2 mol = 1496</t>
  </si>
  <si>
    <t>A1 L1 Bin 13/15 = 34</t>
  </si>
  <si>
    <t>A1 L2 Bin 3/4 = 45</t>
  </si>
  <si>
    <t>IG no.6269 = 17 c/w 2/1</t>
  </si>
  <si>
    <t>S1 no.3330 = 66 c/w 4/4</t>
  </si>
  <si>
    <t>C2 moll colour-1867 bx-76.68 ph-5.8</t>
  </si>
  <si>
    <t>IGFL no.6275 2/1 =18</t>
  </si>
  <si>
    <t>Line2 A1 bin3/4 =45</t>
  </si>
  <si>
    <t>S1 no.3333 4/4 =65</t>
  </si>
  <si>
    <t>NSACB no.169 =356</t>
  </si>
  <si>
    <t>C2 MOL=  1491  75.76  6.2</t>
  </si>
  <si>
    <t>L1 4279 CW 2/1=  35</t>
  </si>
  <si>
    <t>L2 4536 CW 3/3=  49</t>
  </si>
  <si>
    <t>L3 3338 CW 4/4=  62</t>
  </si>
  <si>
    <t>L4 6282 CW 2/1=  16</t>
  </si>
  <si>
    <t>C2 moll colour-1379 bx-77.08 ph-5.8</t>
  </si>
  <si>
    <t>IGFL no.6110 2/1 =18</t>
  </si>
  <si>
    <t>Line1 A1 bin13/15 =44</t>
  </si>
  <si>
    <t>Line2 A1 bin3/4 =59</t>
  </si>
  <si>
    <t>S1 no.3235 4/4 =71</t>
  </si>
  <si>
    <t>CB L/POL no.160 0/0 =1507</t>
  </si>
  <si>
    <t>C2 MOL=  1303  76.11  6.1</t>
  </si>
  <si>
    <t>L1 4155 CW 2/1=  40</t>
  </si>
  <si>
    <t>L2 4392 CW 3/4=  54</t>
  </si>
  <si>
    <t>L3 3238 CW 4/4=  69</t>
  </si>
  <si>
    <t>L4 6117 CW 2/1=  17</t>
  </si>
  <si>
    <t>C2 mol = 1419</t>
  </si>
  <si>
    <t>S1 no.3244 = 72 c/w 4/4</t>
  </si>
  <si>
    <t>IG no.6126 = 16 c/w 2/1</t>
  </si>
  <si>
    <t>A1 Line 2 Bin 3/4 = 44</t>
  </si>
  <si>
    <t>C2 moll colour-1250 bx-76.88 ph-6.0</t>
  </si>
  <si>
    <t>IGFL no.6130 2/1 =18</t>
  </si>
  <si>
    <t>Line1 A1 bin13/15 =27</t>
  </si>
  <si>
    <t>S1 no.3248 4/4 =64</t>
  </si>
  <si>
    <t>C2 MOL=  1203  77.71  6.1</t>
  </si>
  <si>
    <t xml:space="preserve">NSA CB    161   =  404      </t>
  </si>
  <si>
    <t>L1 4170 CW 2/1=  30</t>
  </si>
  <si>
    <t>L2 4409 CW 3/4=  45</t>
  </si>
  <si>
    <t>L3 3251 CW 4/4=  61</t>
  </si>
  <si>
    <t>L4 6139 CW 2/1=  17</t>
  </si>
  <si>
    <t>c2 moll clr 1488</t>
  </si>
  <si>
    <t>L 4 6140 2/1 CLR 16</t>
  </si>
  <si>
    <t>L 1 4174 2/1 CLR 34</t>
  </si>
  <si>
    <t>L 2 4415 3/4 CLR 46</t>
  </si>
  <si>
    <t>S1 3256 4/4 CLR 68</t>
  </si>
  <si>
    <t> </t>
  </si>
  <si>
    <r>
      <t xml:space="preserve">RL </t>
    </r>
    <r>
      <rPr>
        <b/>
        <sz val="11"/>
        <color rgb="FF000000"/>
        <rFont val="Calibri"/>
        <family val="2"/>
      </rPr>
      <t>→</t>
    </r>
    <r>
      <rPr>
        <sz val="11"/>
        <color rgb="FF000000"/>
        <rFont val="Calibri"/>
        <family val="2"/>
      </rPr>
      <t xml:space="preserve"> CL</t>
    </r>
  </si>
  <si>
    <r>
      <t xml:space="preserve">CL </t>
    </r>
    <r>
      <rPr>
        <b/>
        <sz val="11"/>
        <color rgb="FF000000"/>
        <rFont val="Calibri"/>
        <family val="2"/>
      </rPr>
      <t>→</t>
    </r>
    <r>
      <rPr>
        <sz val="11"/>
        <color rgb="FF000000"/>
        <rFont val="Calibri"/>
        <family val="2"/>
      </rPr>
      <t xml:space="preserve"> 1st Refine</t>
    </r>
  </si>
  <si>
    <r>
      <t xml:space="preserve">1st Refine </t>
    </r>
    <r>
      <rPr>
        <b/>
        <sz val="11"/>
        <color rgb="FF000000"/>
        <rFont val="Calibri"/>
        <family val="2"/>
      </rPr>
      <t>→</t>
    </r>
    <r>
      <rPr>
        <sz val="11"/>
        <color rgb="FF000000"/>
        <rFont val="Calibri"/>
        <family val="2"/>
      </rPr>
      <t xml:space="preserve"> 2nd Refine</t>
    </r>
  </si>
  <si>
    <r>
      <t xml:space="preserve">2nd Refine </t>
    </r>
    <r>
      <rPr>
        <b/>
        <sz val="11"/>
        <color rgb="FF000000"/>
        <rFont val="Calibri"/>
        <family val="2"/>
      </rPr>
      <t>→</t>
    </r>
    <r>
      <rPr>
        <sz val="11"/>
        <color rgb="FF000000"/>
        <rFont val="Calibri"/>
        <family val="2"/>
      </rPr>
      <t xml:space="preserve"> FL</t>
    </r>
  </si>
  <si>
    <r>
      <t xml:space="preserve">CL </t>
    </r>
    <r>
      <rPr>
        <b/>
        <sz val="11"/>
        <color rgb="FF000000"/>
        <rFont val="Calibri"/>
        <family val="2"/>
      </rPr>
      <t>→</t>
    </r>
    <r>
      <rPr>
        <sz val="11"/>
        <color rgb="FF000000"/>
        <rFont val="Calibri"/>
        <family val="2"/>
      </rPr>
      <t xml:space="preserve"> FL</t>
    </r>
  </si>
  <si>
    <r>
      <t xml:space="preserve">RL </t>
    </r>
    <r>
      <rPr>
        <b/>
        <sz val="11"/>
        <color rgb="FF000000"/>
        <rFont val="Calibri"/>
        <family val="2"/>
      </rPr>
      <t>→</t>
    </r>
    <r>
      <rPr>
        <sz val="11"/>
        <color rgb="FF000000"/>
        <rFont val="Calibri"/>
        <family val="2"/>
      </rPr>
      <t xml:space="preserve"> FL</t>
    </r>
  </si>
  <si>
    <t>C2 moll colour-1392 bx-77.03 ph-5.9</t>
  </si>
  <si>
    <t>IGFL no.6154 2/1 =18</t>
  </si>
  <si>
    <t>Line1 A1 bin13/15 =32</t>
  </si>
  <si>
    <t>Line2 A1 bin3/4 =46</t>
  </si>
  <si>
    <t>S1 no.3263 4/4 =69</t>
  </si>
  <si>
    <t>C2 mol = 1495</t>
  </si>
  <si>
    <t>NSACB no.162 = 346</t>
  </si>
  <si>
    <t>S1 no.3266 = 73 c/w 4/4</t>
  </si>
  <si>
    <t>A1 Line 1 Bin 13/15 = 34</t>
  </si>
  <si>
    <t>A1 Line 2 Bin 3/4 = 48</t>
  </si>
  <si>
    <t>IG no.6162 = 16 c/w 2/1</t>
  </si>
  <si>
    <t>C2 mol = 1474</t>
  </si>
  <si>
    <t>L4 6166 2/1 Clr 14</t>
  </si>
  <si>
    <t>L1 4188 2/1 Clr 32</t>
  </si>
  <si>
    <t>L2 4433 3/4 Clr 41</t>
  </si>
  <si>
    <t>S1 3269 4/4 Clr 64</t>
  </si>
  <si>
    <t>C2 MOL=  1377  79.05  6.1</t>
  </si>
  <si>
    <t>L1 4195 CW 2/1=  33</t>
  </si>
  <si>
    <t>L2 4442 CW 3/4=  45</t>
  </si>
  <si>
    <t>L3 3273 CW 4/4=  61</t>
  </si>
  <si>
    <t>L4 6174 CW 2/1=  16</t>
  </si>
  <si>
    <t>L/POL     163      =  1202</t>
  </si>
  <si>
    <t>C2 mol = 1491</t>
  </si>
  <si>
    <t>A1 Line 1 Bin 13/15 = 31</t>
  </si>
  <si>
    <t>IG no.6182 = 17 c/w 2/1</t>
  </si>
  <si>
    <t>S1 no.3278 = 65 c/w 4/4</t>
  </si>
  <si>
    <t>NSACB no.164 = 299</t>
  </si>
  <si>
    <t>C 2 MOLL CLR 1459</t>
  </si>
  <si>
    <t>L 4 6186 2/1 CLR 13</t>
  </si>
  <si>
    <t>L 1 4205 2/1 CLR 36</t>
  </si>
  <si>
    <t>L 2 4451 3/4 CLR 46</t>
  </si>
  <si>
    <t>S 1 3282 4/4 CLR 76</t>
  </si>
  <si>
    <t>C2 MOL=  1391  77.78  5.9</t>
  </si>
  <si>
    <t>L1 4210 CW 2/1=  32</t>
  </si>
  <si>
    <t>L2 4459 CW 3/4=  44</t>
  </si>
  <si>
    <t>L3 3286 CW 4/4=  60</t>
  </si>
  <si>
    <t>L4 6194 CW 2/1=  16</t>
  </si>
  <si>
    <t>NSA CB    165    =  388</t>
  </si>
  <si>
    <t>C2 mol = 1490</t>
  </si>
  <si>
    <t>A1 L1 Bin  13/15 = 30</t>
  </si>
  <si>
    <t>A1 L2 Bin 3/4 = 42</t>
  </si>
  <si>
    <t>IG no.6203 = 15 c/w 2/1</t>
  </si>
  <si>
    <t>S1 no.3290 = 56 c/w 4/4</t>
  </si>
  <si>
    <t>CB Low Pol no.166 = 1191</t>
  </si>
  <si>
    <t>C2 MOLL COLOUR-1259 bx-76.45 ph-5.9</t>
  </si>
  <si>
    <t>IGFL no.6208 2/1 =16</t>
  </si>
  <si>
    <t>LIine2 A1 bin3/4 =43</t>
  </si>
  <si>
    <t>S1 no.3294 4/4 =61</t>
  </si>
  <si>
    <t>C2 MOL=  1297  77.74  6.0</t>
  </si>
  <si>
    <t>L1 4224 CW 2/1=  31</t>
  </si>
  <si>
    <t>L2 4477 CW 3/4=  42</t>
  </si>
  <si>
    <t>L3 3297 CW 4/4=  63</t>
  </si>
  <si>
    <t>L4 6215 CW 2/1=  17</t>
  </si>
  <si>
    <t>NSA CB      167  =  312</t>
  </si>
  <si>
    <t>C2 MOLL CLR 1423</t>
  </si>
  <si>
    <t>L 4 6220 2/1 CLR 18</t>
  </si>
  <si>
    <t>L 1 4229 2/1 CLR 37</t>
  </si>
  <si>
    <t>L 2 4482 3/4 CLR 50</t>
  </si>
  <si>
    <t>S1 3301 4/4 CLR 66</t>
  </si>
  <si>
    <t xml:space="preserve">   </t>
  </si>
  <si>
    <t>C2 moll colour-1482 bx-75.67 ph-5.9</t>
  </si>
  <si>
    <t>IGFL no.6228 2/1 =18</t>
  </si>
  <si>
    <t>Line2 A1 bin3/4 =52</t>
  </si>
  <si>
    <t>S1 no.3306 4/4 =69</t>
  </si>
  <si>
    <t>C2 mol = 1596</t>
  </si>
  <si>
    <t>S1 no.3311 = 71 c/w 4/4</t>
  </si>
  <si>
    <t>IG no.6236 = 16 c/w 2/1</t>
  </si>
  <si>
    <t>A1 L1 Bin 13/15 = 28</t>
  </si>
  <si>
    <t>A1 L2 Bin 3/4 = 49</t>
  </si>
  <si>
    <t>C 2 MOLL CLR 1496</t>
  </si>
  <si>
    <t>L 1 4244 2/1 CLR 34</t>
  </si>
  <si>
    <t>L 2 4501 3/4 CLR 48</t>
  </si>
  <si>
    <t>L 4 6240 2/1 CLR 15</t>
  </si>
  <si>
    <t>S 1 3317 4/4 CLR 68</t>
  </si>
  <si>
    <t>C2 moll colour-1326 bx-77.07 ph-6.0</t>
  </si>
  <si>
    <t>IGFL no.62.44 2/1 =14</t>
  </si>
  <si>
    <t>S1 no.3320 3/4 =70</t>
  </si>
  <si>
    <t>C2 mol = 1464</t>
  </si>
  <si>
    <t>A1 L1 Bin 13/15 = 29</t>
  </si>
  <si>
    <t>A1 L2 Bin 3/4 = 43</t>
  </si>
  <si>
    <t>IG no.6251 = 16 c/w 2/1</t>
  </si>
  <si>
    <t>S1 no.3321 = 68 c/w 4/4</t>
  </si>
  <si>
    <t>CB Low Pol no.168 = 1242</t>
  </si>
  <si>
    <t>C 2 MOLL CLR 1433</t>
  </si>
  <si>
    <t>L 4 6255 2/1 CLR 15</t>
  </si>
  <si>
    <t>L 1 4257 2/1 CLR 31</t>
  </si>
  <si>
    <t>L 2 4516 3/4 CLR 31</t>
  </si>
  <si>
    <t>S1 3324 4/4 CLR 74</t>
  </si>
  <si>
    <t>C2 MOL=  1388  78.08  5.9</t>
  </si>
  <si>
    <t>L1 4263 CW 2/1=  32</t>
  </si>
  <si>
    <t>L2 4521 CW 3/4=  42</t>
  </si>
  <si>
    <t>L3 3327 CW 4/4=  61</t>
  </si>
  <si>
    <t>L4 6262 CW 2/1=  16</t>
  </si>
  <si>
    <t>C 2 MOLL CLR 1327</t>
  </si>
  <si>
    <t>L 4 6288 2/1 CLR 12</t>
  </si>
  <si>
    <t>L 1 4284 2/1 CLR 22</t>
  </si>
  <si>
    <t>L 2 4340 3/3 CLR 48</t>
  </si>
  <si>
    <t>C2 moll colour-1340 bx-72.71 ph-5.9</t>
  </si>
  <si>
    <t>IGFL no.6296 2/1 =13</t>
  </si>
  <si>
    <t>Line1 A1 bin13/15 =28</t>
  </si>
  <si>
    <t>CBL no.91 =273</t>
  </si>
  <si>
    <t>NSACB no.170 =605</t>
  </si>
  <si>
    <t>CBL no.92 =295</t>
  </si>
  <si>
    <t>C2 MOL=  1449  78.22  5.8</t>
  </si>
  <si>
    <t>L1 4294 CW 2/1=  28</t>
  </si>
  <si>
    <t>L2 4549 CW 3/3=  44</t>
  </si>
  <si>
    <t>L3 3346 CW 4/4=  68</t>
  </si>
  <si>
    <t>L4 6302 CW 2/1=  15</t>
  </si>
  <si>
    <t>C 2 MOLL CLR 1352</t>
  </si>
  <si>
    <t>L 4 6310 2/1 CLR 14</t>
  </si>
  <si>
    <t>L 1 4299 2/1 CLR 30</t>
  </si>
  <si>
    <t>L 2 4554 3/3 CLR 46</t>
  </si>
  <si>
    <t>S1 3349 4/4 CLR 128</t>
  </si>
  <si>
    <t>NSACB 171 CLR 568</t>
  </si>
  <si>
    <t>C2 moll colour-1326 bx-75.61 ph-5.9</t>
  </si>
  <si>
    <t>IGFL no.6319 2/1 =14</t>
  </si>
  <si>
    <t>Line1 A1 bin13/15 =35</t>
  </si>
  <si>
    <t>Line2 A1 bin3/4 =51</t>
  </si>
  <si>
    <t>CBL no.93 1/1 =387</t>
  </si>
  <si>
    <t>CBL no.94 1/1 =504</t>
  </si>
  <si>
    <t>C2 mol = 1398</t>
  </si>
  <si>
    <t>A1 L1 Bin 13/15 = 32</t>
  </si>
  <si>
    <t>A1 L2 Bin 3/4 = 48</t>
  </si>
  <si>
    <t>IG no.6325 = 15 c/w 2/1</t>
  </si>
  <si>
    <t>C2 MOLL CLR 1348</t>
  </si>
  <si>
    <t>L4 6330 2/1 CLR 13</t>
  </si>
  <si>
    <t>L1 6323 2/2 CLR 32</t>
  </si>
  <si>
    <t>L2 4570 2/3 CLR 49</t>
  </si>
  <si>
    <t>NSA CB 172    =  339</t>
  </si>
  <si>
    <t>C2 MOL=  1366  78.11  5.7</t>
  </si>
  <si>
    <t>L1 4312 CW 2/1=  33</t>
  </si>
  <si>
    <t>L2 4572 CW 2/3=  39</t>
  </si>
  <si>
    <t>L3 3359 CW 3/4=  65</t>
  </si>
  <si>
    <t>L4 6335 CW 2/1=  15</t>
  </si>
  <si>
    <t>C2 MOL=  1404  78.21  5.8</t>
  </si>
  <si>
    <t>L1 4317 CW 2/1=  35</t>
  </si>
  <si>
    <t>L2 4581 CW 2/3=  45</t>
  </si>
  <si>
    <t>L3 3364 CW 3/4=  66</t>
  </si>
  <si>
    <t>L4 6342 CW 2/1=  15</t>
  </si>
  <si>
    <t>NSA CB   173     =  408</t>
  </si>
  <si>
    <t>C2 moll colour-1395 bx-77.26 ph-6.0</t>
  </si>
  <si>
    <t>IGFL no.6348 2/1 =14</t>
  </si>
  <si>
    <t>Line2 A1 bin3/4=50</t>
  </si>
  <si>
    <t>S1 no.3369 3/4 =71</t>
  </si>
  <si>
    <t>C2 MOL=  1388  78.07  5.7</t>
  </si>
  <si>
    <t>L1 4329 CW 2/1=  31</t>
  </si>
  <si>
    <t>L2 4593 CW 2/3=  44</t>
  </si>
  <si>
    <t>L3 3370 CW 3/4=  61</t>
  </si>
  <si>
    <t>L4 6357 CW 2/1=  15</t>
  </si>
  <si>
    <t>CB L/POL   174  =  1208</t>
  </si>
  <si>
    <t>C2 mol = 1485</t>
  </si>
  <si>
    <t>A1 L2 Bin 3/4 = 40</t>
  </si>
  <si>
    <t>IG no.6367 = 16 c/w 2/1</t>
  </si>
  <si>
    <t>C2 moll colour-1334 bx-75.68 ph-6.0</t>
  </si>
  <si>
    <t>IGFL no.6372 2/1 =15</t>
  </si>
  <si>
    <t>Line2 A1 bin3/4 =48</t>
  </si>
  <si>
    <t>S1 no.3379 3/4 =66</t>
  </si>
  <si>
    <t>NSACB no.175 =681</t>
  </si>
  <si>
    <t>C2 MOL=  1407  78.12  5.7</t>
  </si>
  <si>
    <t>L1 4347 CW 2/1=  33</t>
  </si>
  <si>
    <t>L2 4610 CW 2/3=  45</t>
  </si>
  <si>
    <t>L3 3383 CW 3/4=  61</t>
  </si>
  <si>
    <t>L4 6379 CW 2/1=  16</t>
  </si>
  <si>
    <t>C2 MOLL CLR 1388</t>
  </si>
  <si>
    <t>L4 6384 2/1 CLR 16</t>
  </si>
  <si>
    <t>L 1 4353 2/1 CLR 36</t>
  </si>
  <si>
    <t>L2 4616 2/3 CLR 48</t>
  </si>
  <si>
    <t>S1 3387 3/4 CLR 76</t>
  </si>
  <si>
    <t>C2 moll colour-1489 bx-78.50 ph-6.0</t>
  </si>
  <si>
    <t>IGFL no.6394 2/1 =14</t>
  </si>
  <si>
    <t>Line2 A1 bin3/4 =50</t>
  </si>
  <si>
    <t>S1 no.3393 3/4 =65</t>
  </si>
  <si>
    <t>75..55</t>
  </si>
  <si>
    <t>C2 mol = 1584</t>
  </si>
  <si>
    <t>A1 L2 Bin 3/4 = 53</t>
  </si>
  <si>
    <t>IG no.6400 = 13 c/w 2/3</t>
  </si>
  <si>
    <t>S1 no.3399 = 68 c/w 3/4</t>
  </si>
  <si>
    <t>NSACB no.176 = 551</t>
  </si>
  <si>
    <t>IG no.6402 = 14 c/w 2/2</t>
  </si>
  <si>
    <t>C2 MOLL CLR 1548</t>
  </si>
  <si>
    <t>L4 6403 2/2 CLR 15</t>
  </si>
  <si>
    <t>L1 4368 2/1 CLR 36</t>
  </si>
  <si>
    <t>L2 4632 2/3 CLR 52</t>
  </si>
  <si>
    <t>NSACB 96 1/0 CLR 321</t>
  </si>
  <si>
    <t>C2 MOL=  1606  78.33  5.9</t>
  </si>
  <si>
    <t>L1 4375 CW 2/1=  35</t>
  </si>
  <si>
    <t>L2 4638 CW 2/3=  55</t>
  </si>
  <si>
    <t>L4 4610 CW 2/2=  17</t>
  </si>
  <si>
    <t>L1 4377 CW 2/2=  32</t>
  </si>
  <si>
    <t>L3 3401 CW 3/4=  81</t>
  </si>
  <si>
    <t>C2 mol = 1698</t>
  </si>
  <si>
    <t>S1 no.3404 = 104 c/w 3/4        S1 no.3404 = 92 c/w 4/4          S1 no.3404 = 135 c/w 1/1</t>
  </si>
  <si>
    <t>IG no.6417 = 16 c/w 2/2</t>
  </si>
  <si>
    <t>NSACB no.177 = 691</t>
  </si>
  <si>
    <t>A1 L1 Bin 13/15 = 36</t>
  </si>
  <si>
    <t>A1 L2 Bin 3/4 = 57</t>
  </si>
  <si>
    <t>L4 6421 2/2 CLR 10</t>
  </si>
  <si>
    <t>L1 4383 2/2 CLR 30</t>
  </si>
  <si>
    <t>L2 4649 2/3 CLR 49</t>
  </si>
  <si>
    <t>S1 3408 4/4 CLR 92</t>
  </si>
  <si>
    <t>C2 MOLL CLR 1647</t>
  </si>
  <si>
    <t>L4 6424 2/1 CLR 15</t>
  </si>
  <si>
    <t>C2 MOL=  1292  79.01  5.7</t>
  </si>
  <si>
    <t>L1 4391 CW 2/2=  29</t>
  </si>
  <si>
    <t>L2 4656 CW 2/3=  46</t>
  </si>
  <si>
    <t>L3 3413 CW 4/4=  65</t>
  </si>
  <si>
    <t>L4 6429 CW 2/1=  17</t>
  </si>
  <si>
    <t>C2 mol = 1385</t>
  </si>
  <si>
    <t>NSACB no.178 = 596</t>
  </si>
  <si>
    <t>CBL no.99 = 456 c/w 1/0                CBL no.100 = 593 c/w 1/1</t>
  </si>
  <si>
    <t>IG no.6438 = 16 c/w 2/1</t>
  </si>
  <si>
    <t>C1 L1 no.4398 = 33 c/w 2/1</t>
  </si>
  <si>
    <t>C2 moll colour-1599 bx-75.56 ph-6.1</t>
  </si>
  <si>
    <t>IGFL no.6442 2/1 =15</t>
  </si>
  <si>
    <t>Line2 A1 bin3/4 =49</t>
  </si>
  <si>
    <t>S1 no.3415 4/4 =64</t>
  </si>
  <si>
    <t>C2 MOL=  1469  79.08  6.0</t>
  </si>
  <si>
    <t>L1 4405 CW 2/1=  35</t>
  </si>
  <si>
    <t>L2 4672 CW 2/3=  55</t>
  </si>
  <si>
    <t>L3 3419 CW 4/4=  91</t>
  </si>
  <si>
    <t>L4 6449 CW 2/1=  17</t>
  </si>
  <si>
    <t>CB L-POL   179  =  1336</t>
  </si>
  <si>
    <t>L3 3421 CW 4/4=  77</t>
  </si>
  <si>
    <t>C2 MOLL CLR 1435</t>
  </si>
  <si>
    <t>L1 4410 2/1 CLR 33</t>
  </si>
  <si>
    <t>L2 4677 2/3 CLR 48</t>
  </si>
  <si>
    <t xml:space="preserve"> S1 3424 4/4 CLR 79</t>
  </si>
  <si>
    <t>C2 moll colour-1356 bx-76.56 ph-6.0</t>
  </si>
  <si>
    <t>IGFL no.6462 2/1 =14</t>
  </si>
  <si>
    <t>S1 no.3428 4/4 =77</t>
  </si>
  <si>
    <t>C2 mol = 1445</t>
  </si>
  <si>
    <t>S1 no.3431 = 75 c/w 4/4</t>
  </si>
  <si>
    <t>IG no.6470 = 15 c/w 2/1</t>
  </si>
  <si>
    <t>A1 L2 Bin 3/4 = 50</t>
  </si>
  <si>
    <t>C2 MOLL CLR 1588</t>
  </si>
  <si>
    <t>NSACB 180 CLR 448</t>
  </si>
  <si>
    <t>L4 6473 2/1 CLR 15</t>
  </si>
  <si>
    <t>S1 3435 4/4 CLR 68</t>
  </si>
  <si>
    <t>L1 4424 2/1 CLR 34</t>
  </si>
  <si>
    <t>L2 4694 2/3 CLR 48</t>
  </si>
  <si>
    <t>C2 moll colour-1457 bx-76.34 ph-6.1</t>
  </si>
  <si>
    <t>IGFL no.6480 2/1 =16</t>
  </si>
  <si>
    <t>S1 no.3439 4/4 =70</t>
  </si>
  <si>
    <t>C2 MOL=  1461  78.11  5.8</t>
  </si>
  <si>
    <t>L1 4436 CW 2/1=  29</t>
  </si>
  <si>
    <t>L2 4705 CW 2/3=  45</t>
  </si>
  <si>
    <t>L3 3442 CW 4/4=  67</t>
  </si>
  <si>
    <t>L4 6486 CW 2/1=  16</t>
  </si>
  <si>
    <t>CB L/POL 181    =  1224</t>
  </si>
  <si>
    <t>C2MOLL CLR 1547</t>
  </si>
  <si>
    <t>L4 6490 2/1 CLR 13</t>
  </si>
  <si>
    <t>L1 4439 2/1 CLR 36</t>
  </si>
  <si>
    <t>L2 4710 2/3 CLR 46</t>
  </si>
  <si>
    <t>S1 3446 4/4 CLR 70</t>
  </si>
  <si>
    <t>NSACB 182 CLR 650</t>
  </si>
  <si>
    <t>C2 MOL=  1669  77.44  6.0</t>
  </si>
  <si>
    <t>L1 4445 CW 2/1=  30</t>
  </si>
  <si>
    <t>L2 4716 CW 2/3=  44</t>
  </si>
  <si>
    <t>L3 3450 CW 4/4=  74</t>
  </si>
  <si>
    <t>L4 6497 CW 2/1=  15</t>
  </si>
  <si>
    <t>RL-CL</t>
  </si>
  <si>
    <t>RL-CL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</si>
</sst>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u/>
      <sz val="11"/>
      <color rgb="FF000000"/>
      <name val="Calibri"/>
    </font>
    <font>
      <u/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57171"/>
        <bgColor rgb="FF000000"/>
      </patternFill>
    </fill>
  </fills>
  <borders count="70">
    <border>
      <left/>
      <right/>
      <top/>
      <bottom/>
      <diagonal/>
    </border>
    <border>
      <left/>
      <right/>
      <top/>
      <bottom style="slantDashDot">
        <color indexed="64"/>
      </bottom>
      <diagonal/>
    </border>
    <border>
      <left/>
      <right style="slantDashDot">
        <color indexed="64"/>
      </right>
      <top/>
      <bottom/>
      <diagonal/>
    </border>
    <border>
      <left/>
      <right style="slantDashDot">
        <color indexed="64"/>
      </right>
      <top style="slantDashDot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slantDashDot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slantDashDot">
        <color indexed="64"/>
      </right>
      <top/>
      <bottom style="slantDashDot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rgb="FF00000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2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3" fillId="2" borderId="0" xfId="0" applyFont="1" applyFill="1"/>
    <xf numFmtId="0" fontId="0" fillId="2" borderId="0" xfId="0" applyFill="1"/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0" fillId="0" borderId="12" xfId="0" applyBorder="1" applyAlignment="1">
      <alignment horizontal="center" vertical="center"/>
    </xf>
    <xf numFmtId="0" fontId="0" fillId="0" borderId="12" xfId="0" applyBorder="1" applyProtection="1">
      <protection locked="0"/>
    </xf>
    <xf numFmtId="0" fontId="4" fillId="3" borderId="9" xfId="0" applyFont="1" applyFill="1" applyBorder="1" applyAlignment="1">
      <alignment horizontal="center" vertical="center"/>
    </xf>
    <xf numFmtId="0" fontId="0" fillId="0" borderId="9" xfId="0" applyBorder="1" applyAlignment="1" applyProtection="1">
      <alignment horizontal="center" vertical="center"/>
      <protection locked="0"/>
    </xf>
    <xf numFmtId="0" fontId="0" fillId="3" borderId="9" xfId="0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 vertical="center"/>
    </xf>
    <xf numFmtId="0" fontId="0" fillId="0" borderId="13" xfId="0" applyBorder="1" applyProtection="1"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0" fillId="0" borderId="12" xfId="0" applyBorder="1" applyAlignment="1" applyProtection="1">
      <alignment vertical="center"/>
      <protection locked="0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2" fillId="0" borderId="12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13" xfId="0" applyBorder="1" applyAlignment="1" applyProtection="1">
      <alignment horizontal="center"/>
      <protection locked="0"/>
    </xf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20" xfId="0" applyFont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0" fontId="0" fillId="0" borderId="20" xfId="0" applyNumberFormat="1" applyBorder="1" applyAlignment="1">
      <alignment horizontal="center"/>
    </xf>
    <xf numFmtId="0" fontId="0" fillId="0" borderId="13" xfId="0" applyBorder="1" applyAlignment="1" applyProtection="1">
      <alignment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/>
    <xf numFmtId="0" fontId="0" fillId="0" borderId="24" xfId="0" applyBorder="1"/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26" xfId="0" applyFont="1" applyBorder="1" applyAlignment="1" applyProtection="1">
      <alignment horizontal="center" vertical="center"/>
      <protection locked="0"/>
    </xf>
    <xf numFmtId="0" fontId="0" fillId="0" borderId="27" xfId="0" applyBorder="1"/>
    <xf numFmtId="0" fontId="0" fillId="0" borderId="28" xfId="0" applyBorder="1"/>
    <xf numFmtId="0" fontId="0" fillId="0" borderId="12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30" xfId="0" applyBorder="1"/>
    <xf numFmtId="0" fontId="0" fillId="0" borderId="22" xfId="0" applyBorder="1" applyAlignment="1">
      <alignment horizontal="center" vertical="center"/>
    </xf>
    <xf numFmtId="0" fontId="0" fillId="0" borderId="31" xfId="0" applyBorder="1"/>
    <xf numFmtId="0" fontId="0" fillId="0" borderId="10" xfId="0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0" fillId="0" borderId="18" xfId="0" applyBorder="1"/>
    <xf numFmtId="0" fontId="0" fillId="0" borderId="9" xfId="0" applyBorder="1"/>
    <xf numFmtId="0" fontId="0" fillId="0" borderId="20" xfId="0" applyBorder="1"/>
    <xf numFmtId="0" fontId="0" fillId="0" borderId="33" xfId="0" applyBorder="1"/>
    <xf numFmtId="0" fontId="0" fillId="0" borderId="21" xfId="0" applyBorder="1"/>
    <xf numFmtId="0" fontId="3" fillId="0" borderId="34" xfId="0" applyFont="1" applyBorder="1"/>
    <xf numFmtId="0" fontId="0" fillId="0" borderId="35" xfId="0" applyBorder="1"/>
    <xf numFmtId="0" fontId="0" fillId="0" borderId="40" xfId="0" applyBorder="1"/>
    <xf numFmtId="0" fontId="0" fillId="0" borderId="9" xfId="0" applyFill="1" applyBorder="1" applyAlignment="1" applyProtection="1">
      <alignment horizontal="center" vertical="center"/>
      <protection locked="0"/>
    </xf>
    <xf numFmtId="0" fontId="0" fillId="0" borderId="0" xfId="0"/>
    <xf numFmtId="0" fontId="0" fillId="0" borderId="13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10" fontId="0" fillId="0" borderId="44" xfId="0" applyNumberFormat="1" applyBorder="1" applyAlignment="1">
      <alignment horizontal="center" vertical="center"/>
    </xf>
    <xf numFmtId="10" fontId="0" fillId="0" borderId="47" xfId="0" applyNumberFormat="1" applyBorder="1" applyAlignment="1">
      <alignment horizontal="center" vertical="center"/>
    </xf>
    <xf numFmtId="164" fontId="0" fillId="0" borderId="9" xfId="0" applyNumberFormat="1" applyBorder="1"/>
    <xf numFmtId="1" fontId="0" fillId="0" borderId="9" xfId="0" applyNumberFormat="1" applyBorder="1"/>
    <xf numFmtId="0" fontId="0" fillId="2" borderId="9" xfId="0" applyFill="1" applyBorder="1"/>
    <xf numFmtId="1" fontId="0" fillId="2" borderId="9" xfId="0" applyNumberFormat="1" applyFill="1" applyBorder="1"/>
    <xf numFmtId="164" fontId="0" fillId="2" borderId="9" xfId="0" applyNumberFormat="1" applyFill="1" applyBorder="1"/>
    <xf numFmtId="0" fontId="0" fillId="4" borderId="9" xfId="0" applyFill="1" applyBorder="1"/>
    <xf numFmtId="165" fontId="0" fillId="4" borderId="9" xfId="0" applyNumberFormat="1" applyFill="1" applyBorder="1"/>
    <xf numFmtId="0" fontId="0" fillId="0" borderId="0" xfId="0" applyAlignment="1">
      <alignment horizontal="center" vertical="center"/>
    </xf>
    <xf numFmtId="10" fontId="0" fillId="4" borderId="0" xfId="0" applyNumberFormat="1" applyFill="1"/>
    <xf numFmtId="2" fontId="0" fillId="0" borderId="0" xfId="0" applyNumberFormat="1" applyAlignment="1">
      <alignment horizontal="center"/>
    </xf>
    <xf numFmtId="0" fontId="0" fillId="0" borderId="8" xfId="0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4" fontId="0" fillId="0" borderId="9" xfId="1" applyNumberFormat="1" applyFont="1" applyBorder="1" applyAlignment="1">
      <alignment horizontal="center" vertical="center"/>
    </xf>
    <xf numFmtId="4" fontId="0" fillId="0" borderId="9" xfId="1" applyNumberFormat="1" applyFont="1" applyBorder="1"/>
    <xf numFmtId="0" fontId="2" fillId="0" borderId="0" xfId="0" applyFont="1"/>
    <xf numFmtId="4" fontId="2" fillId="4" borderId="9" xfId="1" applyNumberFormat="1" applyFont="1" applyFill="1" applyBorder="1" applyAlignment="1">
      <alignment horizontal="center" vertical="center"/>
    </xf>
    <xf numFmtId="4" fontId="2" fillId="0" borderId="9" xfId="1" applyNumberFormat="1" applyFont="1" applyBorder="1" applyAlignment="1">
      <alignment horizontal="center"/>
    </xf>
    <xf numFmtId="4" fontId="2" fillId="4" borderId="9" xfId="1" applyNumberFormat="1" applyFont="1" applyFill="1" applyBorder="1" applyAlignment="1">
      <alignment horizontal="center"/>
    </xf>
    <xf numFmtId="4" fontId="0" fillId="0" borderId="0" xfId="1" applyNumberFormat="1" applyFont="1"/>
    <xf numFmtId="0" fontId="8" fillId="0" borderId="0" xfId="0" applyFont="1"/>
    <xf numFmtId="0" fontId="9" fillId="0" borderId="7" xfId="0" applyFont="1" applyBorder="1"/>
    <xf numFmtId="0" fontId="9" fillId="0" borderId="25" xfId="0" applyFont="1" applyBorder="1"/>
    <xf numFmtId="0" fontId="8" fillId="0" borderId="43" xfId="0" applyFont="1" applyBorder="1"/>
    <xf numFmtId="0" fontId="8" fillId="0" borderId="25" xfId="0" applyFont="1" applyBorder="1"/>
    <xf numFmtId="0" fontId="8" fillId="5" borderId="25" xfId="0" applyFont="1" applyFill="1" applyBorder="1"/>
    <xf numFmtId="0" fontId="8" fillId="0" borderId="45" xfId="0" applyFont="1" applyBorder="1"/>
    <xf numFmtId="0" fontId="9" fillId="0" borderId="43" xfId="0" applyFont="1" applyBorder="1"/>
    <xf numFmtId="0" fontId="9" fillId="0" borderId="55" xfId="0" applyFont="1" applyBorder="1"/>
    <xf numFmtId="0" fontId="8" fillId="0" borderId="56" xfId="0" applyFont="1" applyBorder="1"/>
    <xf numFmtId="0" fontId="9" fillId="0" borderId="42" xfId="0" applyFont="1" applyBorder="1"/>
    <xf numFmtId="0" fontId="8" fillId="0" borderId="57" xfId="0" applyFont="1" applyBorder="1"/>
    <xf numFmtId="0" fontId="9" fillId="0" borderId="58" xfId="0" applyFont="1" applyBorder="1"/>
    <xf numFmtId="0" fontId="9" fillId="0" borderId="6" xfId="0" applyFont="1" applyBorder="1"/>
    <xf numFmtId="0" fontId="9" fillId="0" borderId="0" xfId="0" applyFont="1"/>
    <xf numFmtId="0" fontId="8" fillId="0" borderId="55" xfId="0" applyFont="1" applyBorder="1"/>
    <xf numFmtId="0" fontId="8" fillId="0" borderId="66" xfId="0" applyFont="1" applyBorder="1"/>
    <xf numFmtId="0" fontId="8" fillId="0" borderId="24" xfId="0" applyFont="1" applyBorder="1"/>
    <xf numFmtId="0" fontId="8" fillId="0" borderId="37" xfId="0" applyFont="1" applyBorder="1"/>
    <xf numFmtId="0" fontId="8" fillId="0" borderId="27" xfId="0" applyFont="1" applyBorder="1"/>
    <xf numFmtId="0" fontId="9" fillId="0" borderId="68" xfId="0" applyFont="1" applyBorder="1"/>
    <xf numFmtId="0" fontId="8" fillId="0" borderId="6" xfId="0" applyFont="1" applyBorder="1"/>
    <xf numFmtId="0" fontId="11" fillId="0" borderId="34" xfId="0" applyFont="1" applyBorder="1"/>
    <xf numFmtId="0" fontId="8" fillId="0" borderId="35" xfId="0" applyFont="1" applyBorder="1"/>
    <xf numFmtId="0" fontId="8" fillId="0" borderId="30" xfId="0" applyFont="1" applyBorder="1"/>
    <xf numFmtId="0" fontId="10" fillId="5" borderId="25" xfId="0" applyFont="1" applyFill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56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57" xfId="0" applyFont="1" applyBorder="1" applyAlignment="1">
      <alignment horizontal="center"/>
    </xf>
    <xf numFmtId="0" fontId="8" fillId="0" borderId="43" xfId="0" applyFont="1" applyBorder="1" applyAlignment="1">
      <alignment horizontal="center"/>
    </xf>
    <xf numFmtId="0" fontId="8" fillId="0" borderId="55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8" fillId="0" borderId="37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10" fontId="8" fillId="0" borderId="55" xfId="0" applyNumberFormat="1" applyFont="1" applyBorder="1" applyAlignment="1">
      <alignment horizontal="center"/>
    </xf>
    <xf numFmtId="10" fontId="8" fillId="0" borderId="57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right"/>
    </xf>
    <xf numFmtId="4" fontId="0" fillId="0" borderId="22" xfId="1" applyNumberFormat="1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3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4" fontId="0" fillId="0" borderId="22" xfId="1" applyNumberFormat="1" applyFont="1" applyBorder="1" applyAlignment="1">
      <alignment horizontal="center" vertical="center"/>
    </xf>
    <xf numFmtId="4" fontId="0" fillId="0" borderId="8" xfId="1" applyNumberFormat="1" applyFont="1" applyBorder="1" applyAlignment="1">
      <alignment horizontal="center" vertical="center"/>
    </xf>
    <xf numFmtId="4" fontId="0" fillId="0" borderId="10" xfId="1" applyNumberFormat="1" applyFont="1" applyBorder="1" applyAlignment="1">
      <alignment horizontal="center" vertical="center"/>
    </xf>
    <xf numFmtId="4" fontId="0" fillId="0" borderId="48" xfId="1" applyNumberFormat="1" applyFont="1" applyBorder="1" applyAlignment="1">
      <alignment horizontal="center" vertical="center"/>
    </xf>
    <xf numFmtId="4" fontId="0" fillId="0" borderId="27" xfId="1" applyNumberFormat="1" applyFont="1" applyBorder="1" applyAlignment="1">
      <alignment horizontal="center" vertical="center"/>
    </xf>
    <xf numFmtId="9" fontId="0" fillId="0" borderId="10" xfId="1" applyFont="1" applyBorder="1" applyAlignment="1">
      <alignment horizontal="center"/>
    </xf>
    <xf numFmtId="9" fontId="0" fillId="0" borderId="27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27" xfId="1" applyFont="1" applyBorder="1" applyAlignment="1">
      <alignment horizontal="center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20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0" xfId="0" applyBorder="1" applyAlignment="1" applyProtection="1">
      <alignment horizontal="center" wrapText="1"/>
      <protection locked="0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 applyProtection="1">
      <alignment horizontal="center" wrapText="1"/>
      <protection locked="0"/>
    </xf>
    <xf numFmtId="0" fontId="0" fillId="0" borderId="21" xfId="0" applyBorder="1" applyAlignment="1" applyProtection="1">
      <alignment horizont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9" fontId="0" fillId="0" borderId="20" xfId="1" applyFont="1" applyBorder="1" applyAlignment="1" applyProtection="1">
      <alignment horizontal="center" vertical="center" wrapText="1"/>
      <protection locked="0"/>
    </xf>
    <xf numFmtId="9" fontId="0" fillId="0" borderId="21" xfId="1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41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9" fontId="0" fillId="0" borderId="9" xfId="0" applyNumberFormat="1" applyBorder="1" applyAlignment="1" applyProtection="1">
      <alignment horizontal="center" vertical="center"/>
      <protection locked="0"/>
    </xf>
    <xf numFmtId="9" fontId="0" fillId="0" borderId="20" xfId="0" applyNumberFormat="1" applyBorder="1" applyAlignment="1" applyProtection="1">
      <alignment horizontal="center" vertical="center"/>
      <protection locked="0"/>
    </xf>
    <xf numFmtId="9" fontId="0" fillId="0" borderId="16" xfId="0" applyNumberFormat="1" applyBorder="1" applyAlignment="1" applyProtection="1">
      <alignment horizontal="center" vertical="center"/>
      <protection locked="0"/>
    </xf>
    <xf numFmtId="9" fontId="0" fillId="0" borderId="21" xfId="0" applyNumberFormat="1" applyBorder="1" applyAlignment="1" applyProtection="1">
      <alignment horizontal="center" vertical="center"/>
      <protection locked="0"/>
    </xf>
    <xf numFmtId="0" fontId="5" fillId="0" borderId="36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37" xfId="0" applyFont="1" applyBorder="1" applyAlignment="1">
      <alignment horizontal="left" vertical="center" wrapText="1"/>
    </xf>
    <xf numFmtId="0" fontId="0" fillId="0" borderId="43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5" fillId="0" borderId="38" xfId="0" applyFont="1" applyBorder="1" applyAlignment="1">
      <alignment horizontal="left" vertical="center" wrapText="1"/>
    </xf>
    <xf numFmtId="0" fontId="5" fillId="0" borderId="39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0" fillId="0" borderId="45" xfId="0" applyBorder="1" applyAlignment="1">
      <alignment horizontal="left" vertical="center" wrapText="1"/>
    </xf>
    <xf numFmtId="0" fontId="0" fillId="0" borderId="46" xfId="0" applyBorder="1" applyAlignment="1">
      <alignment horizontal="left" vertical="center" wrapText="1"/>
    </xf>
    <xf numFmtId="0" fontId="12" fillId="0" borderId="36" xfId="0" applyFont="1" applyBorder="1" applyAlignment="1">
      <alignment wrapText="1"/>
    </xf>
    <xf numFmtId="0" fontId="12" fillId="0" borderId="0" xfId="0" applyFont="1" applyAlignment="1">
      <alignment wrapText="1"/>
    </xf>
    <xf numFmtId="0" fontId="12" fillId="0" borderId="69" xfId="0" applyFont="1" applyBorder="1" applyAlignment="1">
      <alignment wrapText="1"/>
    </xf>
    <xf numFmtId="0" fontId="8" fillId="0" borderId="41" xfId="0" applyFont="1" applyBorder="1" applyAlignment="1">
      <alignment wrapText="1"/>
    </xf>
    <xf numFmtId="0" fontId="8" fillId="0" borderId="65" xfId="0" applyFont="1" applyBorder="1" applyAlignment="1">
      <alignment wrapText="1"/>
    </xf>
    <xf numFmtId="0" fontId="9" fillId="0" borderId="19" xfId="0" applyFont="1" applyBorder="1" applyAlignment="1">
      <alignment wrapText="1"/>
    </xf>
    <xf numFmtId="0" fontId="9" fillId="0" borderId="5" xfId="0" applyFont="1" applyBorder="1" applyAlignment="1">
      <alignment wrapText="1"/>
    </xf>
    <xf numFmtId="0" fontId="9" fillId="0" borderId="51" xfId="0" applyFont="1" applyBorder="1" applyAlignment="1">
      <alignment wrapText="1"/>
    </xf>
    <xf numFmtId="0" fontId="8" fillId="0" borderId="67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31" xfId="0" applyFont="1" applyBorder="1" applyAlignment="1">
      <alignment wrapText="1"/>
    </xf>
    <xf numFmtId="0" fontId="8" fillId="0" borderId="56" xfId="0" applyFont="1" applyBorder="1" applyAlignment="1">
      <alignment wrapText="1"/>
    </xf>
    <xf numFmtId="0" fontId="8" fillId="0" borderId="59" xfId="0" applyFont="1" applyBorder="1" applyAlignment="1">
      <alignment horizontal="center" vertical="center" wrapText="1"/>
    </xf>
    <xf numFmtId="0" fontId="8" fillId="0" borderId="62" xfId="0" applyFont="1" applyBorder="1" applyAlignment="1">
      <alignment horizontal="center" vertical="center" wrapText="1"/>
    </xf>
    <xf numFmtId="0" fontId="8" fillId="0" borderId="60" xfId="0" applyFont="1" applyBorder="1" applyAlignment="1">
      <alignment horizontal="center" vertical="center" wrapText="1"/>
    </xf>
    <xf numFmtId="0" fontId="8" fillId="0" borderId="63" xfId="0" applyFont="1" applyBorder="1" applyAlignment="1">
      <alignment horizontal="center" vertical="center" wrapText="1"/>
    </xf>
    <xf numFmtId="9" fontId="8" fillId="0" borderId="61" xfId="0" applyNumberFormat="1" applyFont="1" applyBorder="1" applyAlignment="1">
      <alignment horizontal="center" vertical="center" wrapText="1"/>
    </xf>
    <xf numFmtId="0" fontId="8" fillId="0" borderId="6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9" fillId="0" borderId="51" xfId="0" applyFont="1" applyBorder="1" applyAlignment="1">
      <alignment horizontal="center" wrapText="1"/>
    </xf>
    <xf numFmtId="9" fontId="8" fillId="0" borderId="48" xfId="0" applyNumberFormat="1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9" fontId="8" fillId="0" borderId="53" xfId="0" applyNumberFormat="1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8" fillId="0" borderId="43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0" fontId="8" fillId="0" borderId="48" xfId="0" applyFont="1" applyBorder="1" applyAlignment="1">
      <alignment horizontal="center" wrapText="1"/>
    </xf>
    <xf numFmtId="0" fontId="8" fillId="0" borderId="52" xfId="0" applyFont="1" applyBorder="1" applyAlignment="1">
      <alignment horizontal="center" wrapText="1"/>
    </xf>
    <xf numFmtId="0" fontId="8" fillId="0" borderId="53" xfId="0" applyFont="1" applyBorder="1" applyAlignment="1">
      <alignment horizontal="center" wrapText="1"/>
    </xf>
    <xf numFmtId="0" fontId="8" fillId="0" borderId="54" xfId="0" applyFont="1" applyBorder="1" applyAlignment="1">
      <alignment horizontal="center" wrapText="1"/>
    </xf>
    <xf numFmtId="0" fontId="9" fillId="0" borderId="49" xfId="0" applyFont="1" applyBorder="1" applyAlignment="1">
      <alignment wrapText="1"/>
    </xf>
    <xf numFmtId="0" fontId="9" fillId="0" borderId="43" xfId="0" applyFont="1" applyBorder="1" applyAlignment="1">
      <alignment wrapText="1"/>
    </xf>
    <xf numFmtId="0" fontId="9" fillId="0" borderId="50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 wrapText="1"/>
    </xf>
    <xf numFmtId="0" fontId="9" fillId="0" borderId="48" xfId="0" applyFont="1" applyBorder="1" applyAlignment="1">
      <alignment wrapText="1"/>
    </xf>
    <xf numFmtId="0" fontId="9" fillId="0" borderId="52" xfId="0" applyFont="1" applyBorder="1" applyAlignment="1">
      <alignment wrapText="1"/>
    </xf>
    <xf numFmtId="0" fontId="8" fillId="0" borderId="48" xfId="0" applyFont="1" applyBorder="1" applyAlignment="1">
      <alignment wrapText="1"/>
    </xf>
    <xf numFmtId="0" fontId="8" fillId="0" borderId="52" xfId="0" applyFont="1" applyBorder="1" applyAlignment="1">
      <alignment wrapText="1"/>
    </xf>
    <xf numFmtId="0" fontId="0" fillId="0" borderId="12" xfId="0" applyFont="1" applyBorder="1" applyAlignment="1" applyProtection="1">
      <alignment horizontal="center" vertical="center" wrapText="1"/>
      <protection locked="0"/>
    </xf>
    <xf numFmtId="0" fontId="0" fillId="0" borderId="13" xfId="0" applyFont="1" applyBorder="1" applyAlignment="1" applyProtection="1">
      <alignment horizontal="center" vertical="center" wrapText="1"/>
      <protection locked="0"/>
    </xf>
    <xf numFmtId="165" fontId="0" fillId="4" borderId="9" xfId="1" applyNumberFormat="1" applyFont="1" applyFill="1" applyBorder="1"/>
  </cellXfs>
  <cellStyles count="3">
    <cellStyle name="Normal" xfId="0" builtinId="0"/>
    <cellStyle name="Normal 3" xfId="2" xr:uid="{626E81B6-C0D1-4296-ACD7-FF006E0610D9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ustomXml" Target="../customXml/item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087A3-9F95-42A7-9218-D630726EAFD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7EA5E-0CAC-4198-B687-916DD343C28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2BB01-8883-46B1-A671-4CEB84F4A26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E4A54-F6C0-4C81-86AF-A758DEEF66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F484-4157-422D-9D1F-DD4A74A2D85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FB17F-5F8E-47CB-B33F-CDC00ECA5A3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F5CF7-2F98-42D9-AA3A-151521ACB402}">
  <dimension ref="A1"/>
  <sheetViews>
    <sheetView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6CB1-4E55-4744-8D49-7AA097C9B042}">
  <dimension ref="A1"/>
  <sheetViews>
    <sheetView zoomScale="86" zoomScaleNormal="86" workbookViewId="0"/>
  </sheetViews>
  <sheetFormatPr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278E3-6E7A-4091-B25B-A2BFF7D3E6E4}">
  <dimension ref="B2:L34"/>
  <sheetViews>
    <sheetView workbookViewId="0">
      <selection activeCell="K15" sqref="K15"/>
    </sheetView>
  </sheetViews>
  <sheetFormatPr defaultColWidth="9.140625" defaultRowHeight="15" x14ac:dyDescent="0.25"/>
  <cols>
    <col min="1" max="1" width="9.140625" style="64"/>
    <col min="2" max="2" width="10.140625" style="64" customWidth="1"/>
    <col min="3" max="3" width="9.5703125" style="64" bestFit="1" customWidth="1"/>
    <col min="4" max="5" width="9.28515625" style="64" bestFit="1" customWidth="1"/>
    <col min="6" max="16384" width="9.140625" style="64"/>
  </cols>
  <sheetData>
    <row r="2" spans="2:12" x14ac:dyDescent="0.25">
      <c r="C2" s="79" t="s">
        <v>0</v>
      </c>
      <c r="D2" s="79" t="s">
        <v>1</v>
      </c>
      <c r="E2" s="79" t="s">
        <v>2</v>
      </c>
      <c r="H2" s="135" t="s">
        <v>3</v>
      </c>
      <c r="I2" s="135"/>
      <c r="J2" s="135"/>
      <c r="K2" s="135"/>
      <c r="L2" s="80">
        <f ca="1">(D34-E34)/D34</f>
        <v>0.60928603516543223</v>
      </c>
    </row>
    <row r="3" spans="2:12" x14ac:dyDescent="0.25">
      <c r="B3" s="64">
        <v>1</v>
      </c>
      <c r="C3" s="81">
        <f ca="1">IF(ISERROR(INDIRECT("'"&amp;B3&amp;"'!S6")),"",(INDIRECT("'"&amp;B3&amp;"'!S6")))</f>
        <v>1167.3333333333333</v>
      </c>
      <c r="D3" s="81">
        <f ca="1">IF(ISERROR(INDIRECT("'"&amp;B3&amp;"'!S7")),"",(INDIRECT("'"&amp;B3&amp;"'!S7")))</f>
        <v>560.41666666666663</v>
      </c>
      <c r="E3" s="81">
        <f ca="1">IF(ISERROR(INDIRECT("'"&amp;B3&amp;"'!S8")),"",(INDIRECT("'"&amp;B3&amp;"'!S8")))</f>
        <v>257.41666666666669</v>
      </c>
      <c r="H3" s="135" t="s">
        <v>4</v>
      </c>
      <c r="I3" s="135"/>
      <c r="J3" s="135"/>
      <c r="K3" s="135"/>
      <c r="L3" s="80">
        <f ca="1">(C34-D34)/C34</f>
        <v>0.53131763208147664</v>
      </c>
    </row>
    <row r="4" spans="2:12" x14ac:dyDescent="0.25">
      <c r="B4" s="64">
        <v>2</v>
      </c>
      <c r="C4" s="81">
        <f t="shared" ref="C4:C33" ca="1" si="0">IF(ISERROR(INDIRECT("'"&amp;B4&amp;"'!S6")),"",(INDIRECT("'"&amp;B4&amp;"'!S6")))</f>
        <v>1187</v>
      </c>
      <c r="D4" s="81">
        <f t="shared" ref="D4:D33" ca="1" si="1">IF(ISERROR(INDIRECT("'"&amp;B4&amp;"'!S7")),"",(INDIRECT("'"&amp;B4&amp;"'!S7")))</f>
        <v>526.83333333333337</v>
      </c>
      <c r="E4" s="81">
        <f t="shared" ref="E4:E33" ca="1" si="2">IF(ISERROR(INDIRECT("'"&amp;B4&amp;"'!S8")),"",(INDIRECT("'"&amp;B4&amp;"'!S8")))</f>
        <v>244.5</v>
      </c>
      <c r="H4" s="135" t="s">
        <v>5</v>
      </c>
      <c r="I4" s="135"/>
      <c r="J4" s="135"/>
      <c r="K4" s="135"/>
      <c r="L4" s="80">
        <f ca="1">(C34-E34)/C34</f>
        <v>0.81687925378250004</v>
      </c>
    </row>
    <row r="5" spans="2:12" x14ac:dyDescent="0.25">
      <c r="B5" s="64">
        <v>3</v>
      </c>
      <c r="C5" s="81">
        <f t="shared" ca="1" si="0"/>
        <v>1107.6666666666667</v>
      </c>
      <c r="D5" s="81">
        <f t="shared" ca="1" si="1"/>
        <v>489.08333333333331</v>
      </c>
      <c r="E5" s="81">
        <f t="shared" ca="1" si="2"/>
        <v>230.91666666666666</v>
      </c>
    </row>
    <row r="6" spans="2:12" x14ac:dyDescent="0.25">
      <c r="B6" s="64">
        <v>4</v>
      </c>
      <c r="C6" s="81">
        <f t="shared" ca="1" si="0"/>
        <v>1200.5833333333333</v>
      </c>
      <c r="D6" s="81">
        <f t="shared" ca="1" si="1"/>
        <v>546.91666666666663</v>
      </c>
      <c r="E6" s="81">
        <f t="shared" ca="1" si="2"/>
        <v>241.66666666666666</v>
      </c>
    </row>
    <row r="7" spans="2:12" x14ac:dyDescent="0.25">
      <c r="B7" s="64">
        <v>5</v>
      </c>
      <c r="C7" s="81" t="str">
        <f t="shared" ca="1" si="0"/>
        <v/>
      </c>
      <c r="D7" s="81" t="str">
        <f t="shared" ca="1" si="1"/>
        <v/>
      </c>
      <c r="E7" s="81" t="str">
        <f t="shared" ca="1" si="2"/>
        <v/>
      </c>
    </row>
    <row r="8" spans="2:12" x14ac:dyDescent="0.25">
      <c r="B8" s="64">
        <v>6</v>
      </c>
      <c r="C8" s="81">
        <f t="shared" ca="1" si="0"/>
        <v>1225.8333333333333</v>
      </c>
      <c r="D8" s="81">
        <f t="shared" ca="1" si="1"/>
        <v>636.5</v>
      </c>
      <c r="E8" s="81">
        <f t="shared" ca="1" si="2"/>
        <v>254.16666666666666</v>
      </c>
    </row>
    <row r="9" spans="2:12" x14ac:dyDescent="0.25">
      <c r="B9" s="64">
        <v>7</v>
      </c>
      <c r="C9" s="81">
        <f t="shared" ca="1" si="0"/>
        <v>1171.5</v>
      </c>
      <c r="D9" s="81">
        <f t="shared" ca="1" si="1"/>
        <v>494.08333333333331</v>
      </c>
      <c r="E9" s="81">
        <f t="shared" ca="1" si="2"/>
        <v>202.5</v>
      </c>
    </row>
    <row r="10" spans="2:12" x14ac:dyDescent="0.25">
      <c r="B10" s="64">
        <v>8</v>
      </c>
      <c r="C10" s="81">
        <f t="shared" ca="1" si="0"/>
        <v>1128.1666666666667</v>
      </c>
      <c r="D10" s="81">
        <f t="shared" ca="1" si="1"/>
        <v>501.5</v>
      </c>
      <c r="E10" s="81">
        <f t="shared" ca="1" si="2"/>
        <v>207.33333333333334</v>
      </c>
    </row>
    <row r="11" spans="2:12" x14ac:dyDescent="0.25">
      <c r="B11" s="64">
        <v>9</v>
      </c>
      <c r="C11" s="81">
        <f t="shared" ca="1" si="0"/>
        <v>1052.6666666666667</v>
      </c>
      <c r="D11" s="81">
        <f t="shared" ca="1" si="1"/>
        <v>420.75</v>
      </c>
      <c r="E11" s="81">
        <f t="shared" ca="1" si="2"/>
        <v>171.75</v>
      </c>
    </row>
    <row r="12" spans="2:12" x14ac:dyDescent="0.25">
      <c r="B12" s="64">
        <v>10</v>
      </c>
      <c r="C12" s="81">
        <f t="shared" ca="1" si="0"/>
        <v>1109.75</v>
      </c>
      <c r="D12" s="81">
        <f t="shared" ca="1" si="1"/>
        <v>484.5</v>
      </c>
      <c r="E12" s="81">
        <f t="shared" ca="1" si="2"/>
        <v>175.33333333333334</v>
      </c>
    </row>
    <row r="13" spans="2:12" x14ac:dyDescent="0.25">
      <c r="B13" s="64">
        <v>11</v>
      </c>
      <c r="C13" s="81">
        <f t="shared" ca="1" si="0"/>
        <v>1231.0833333333333</v>
      </c>
      <c r="D13" s="81">
        <f t="shared" ca="1" si="1"/>
        <v>581.75</v>
      </c>
      <c r="E13" s="81">
        <f t="shared" ca="1" si="2"/>
        <v>212.75</v>
      </c>
    </row>
    <row r="14" spans="2:12" x14ac:dyDescent="0.25">
      <c r="B14" s="64">
        <v>12</v>
      </c>
      <c r="C14" s="81">
        <f t="shared" ca="1" si="0"/>
        <v>1027.5</v>
      </c>
      <c r="D14" s="81">
        <f t="shared" ca="1" si="1"/>
        <v>487.75</v>
      </c>
      <c r="E14" s="81">
        <f t="shared" ca="1" si="2"/>
        <v>196.5</v>
      </c>
    </row>
    <row r="15" spans="2:12" x14ac:dyDescent="0.25">
      <c r="B15" s="64">
        <v>13</v>
      </c>
      <c r="C15" s="81">
        <f t="shared" ca="1" si="0"/>
        <v>1097.6666666666667</v>
      </c>
      <c r="D15" s="81">
        <f t="shared" ca="1" si="1"/>
        <v>495</v>
      </c>
      <c r="E15" s="81">
        <f t="shared" ca="1" si="2"/>
        <v>204.08333333333334</v>
      </c>
    </row>
    <row r="16" spans="2:12" x14ac:dyDescent="0.25">
      <c r="B16" s="64">
        <v>14</v>
      </c>
      <c r="C16" s="81">
        <f t="shared" ca="1" si="0"/>
        <v>1102.1666666666667</v>
      </c>
      <c r="D16" s="81">
        <f t="shared" ca="1" si="1"/>
        <v>576.75</v>
      </c>
      <c r="E16" s="81">
        <f t="shared" ca="1" si="2"/>
        <v>216.91666666666666</v>
      </c>
    </row>
    <row r="17" spans="2:5" x14ac:dyDescent="0.25">
      <c r="B17" s="64">
        <v>15</v>
      </c>
      <c r="C17" s="81">
        <f t="shared" ca="1" si="0"/>
        <v>1165.25</v>
      </c>
      <c r="D17" s="81">
        <f t="shared" ca="1" si="1"/>
        <v>607.16666666666663</v>
      </c>
      <c r="E17" s="81">
        <f t="shared" ca="1" si="2"/>
        <v>205.5</v>
      </c>
    </row>
    <row r="18" spans="2:5" x14ac:dyDescent="0.25">
      <c r="B18" s="64">
        <v>16</v>
      </c>
      <c r="C18" s="81">
        <f t="shared" ca="1" si="0"/>
        <v>1155.5</v>
      </c>
      <c r="D18" s="81">
        <f t="shared" ca="1" si="1"/>
        <v>553.75</v>
      </c>
      <c r="E18" s="81">
        <f t="shared" ca="1" si="2"/>
        <v>200.41666666666666</v>
      </c>
    </row>
    <row r="19" spans="2:5" x14ac:dyDescent="0.25">
      <c r="B19" s="64">
        <v>17</v>
      </c>
      <c r="C19" s="81">
        <f t="shared" ca="1" si="0"/>
        <v>1089.0833333333333</v>
      </c>
      <c r="D19" s="81">
        <f t="shared" ca="1" si="1"/>
        <v>547.75</v>
      </c>
      <c r="E19" s="81">
        <f t="shared" ca="1" si="2"/>
        <v>205.75</v>
      </c>
    </row>
    <row r="20" spans="2:5" x14ac:dyDescent="0.25">
      <c r="B20" s="64">
        <v>18</v>
      </c>
      <c r="C20" s="81">
        <f t="shared" ca="1" si="0"/>
        <v>963.66666666666663</v>
      </c>
      <c r="D20" s="81">
        <f t="shared" ca="1" si="1"/>
        <v>443.66666666666669</v>
      </c>
      <c r="E20" s="81">
        <f t="shared" ca="1" si="2"/>
        <v>183</v>
      </c>
    </row>
    <row r="21" spans="2:5" x14ac:dyDescent="0.25">
      <c r="B21" s="64">
        <v>19</v>
      </c>
      <c r="C21" s="81">
        <f t="shared" ca="1" si="0"/>
        <v>1044.25</v>
      </c>
      <c r="D21" s="81">
        <f t="shared" ca="1" si="1"/>
        <v>489.08333333333331</v>
      </c>
      <c r="E21" s="81">
        <f t="shared" ca="1" si="2"/>
        <v>189.25</v>
      </c>
    </row>
    <row r="22" spans="2:5" x14ac:dyDescent="0.25">
      <c r="B22" s="64">
        <v>20</v>
      </c>
      <c r="C22" s="81">
        <f t="shared" ca="1" si="0"/>
        <v>1110.1666666666667</v>
      </c>
      <c r="D22" s="81">
        <f t="shared" ca="1" si="1"/>
        <v>512.58333333333337</v>
      </c>
      <c r="E22" s="81">
        <f t="shared" ca="1" si="2"/>
        <v>195.83333333333334</v>
      </c>
    </row>
    <row r="23" spans="2:5" x14ac:dyDescent="0.25">
      <c r="B23" s="64">
        <v>21</v>
      </c>
      <c r="C23" s="81">
        <f t="shared" ca="1" si="0"/>
        <v>1175.9166666666667</v>
      </c>
      <c r="D23" s="81">
        <f t="shared" ca="1" si="1"/>
        <v>543.5</v>
      </c>
      <c r="E23" s="81">
        <f t="shared" ca="1" si="2"/>
        <v>187</v>
      </c>
    </row>
    <row r="24" spans="2:5" x14ac:dyDescent="0.25">
      <c r="B24" s="64">
        <v>22</v>
      </c>
      <c r="C24" s="81">
        <f t="shared" ca="1" si="0"/>
        <v>1281.5833333333333</v>
      </c>
      <c r="D24" s="81">
        <f t="shared" ca="1" si="1"/>
        <v>564.08333333333337</v>
      </c>
      <c r="E24" s="81">
        <f t="shared" ca="1" si="2"/>
        <v>211.66666666666666</v>
      </c>
    </row>
    <row r="25" spans="2:5" x14ac:dyDescent="0.25">
      <c r="B25" s="64">
        <v>23</v>
      </c>
      <c r="C25" s="81">
        <f t="shared" ca="1" si="0"/>
        <v>1040.8333333333333</v>
      </c>
      <c r="D25" s="81">
        <f t="shared" ca="1" si="1"/>
        <v>452.16666666666669</v>
      </c>
      <c r="E25" s="81">
        <f t="shared" ca="1" si="2"/>
        <v>187.75</v>
      </c>
    </row>
    <row r="26" spans="2:5" x14ac:dyDescent="0.25">
      <c r="B26" s="64">
        <v>24</v>
      </c>
      <c r="C26" s="81">
        <f t="shared" ca="1" si="0"/>
        <v>1018.75</v>
      </c>
      <c r="D26" s="81">
        <f t="shared" ca="1" si="1"/>
        <v>497.83333333333331</v>
      </c>
      <c r="E26" s="81">
        <f t="shared" ca="1" si="2"/>
        <v>190.16666666666666</v>
      </c>
    </row>
    <row r="27" spans="2:5" x14ac:dyDescent="0.25">
      <c r="B27" s="64">
        <v>25</v>
      </c>
      <c r="C27" s="81">
        <f t="shared" ca="1" si="0"/>
        <v>1052.8333333333333</v>
      </c>
      <c r="D27" s="81">
        <f t="shared" ca="1" si="1"/>
        <v>540.58333333333337</v>
      </c>
      <c r="E27" s="81">
        <f t="shared" ca="1" si="2"/>
        <v>203.66666666666666</v>
      </c>
    </row>
    <row r="28" spans="2:5" x14ac:dyDescent="0.25">
      <c r="B28" s="64">
        <v>26</v>
      </c>
      <c r="C28" s="81">
        <f t="shared" ca="1" si="0"/>
        <v>1275.4166666666667</v>
      </c>
      <c r="D28" s="81">
        <f t="shared" ca="1" si="1"/>
        <v>671.83333333333337</v>
      </c>
      <c r="E28" s="81">
        <f t="shared" ca="1" si="2"/>
        <v>216.16666666666666</v>
      </c>
    </row>
    <row r="29" spans="2:5" x14ac:dyDescent="0.25">
      <c r="B29" s="64">
        <v>27</v>
      </c>
      <c r="C29" s="81">
        <f t="shared" ca="1" si="0"/>
        <v>1265.5</v>
      </c>
      <c r="D29" s="81">
        <f t="shared" ca="1" si="1"/>
        <v>534.25</v>
      </c>
      <c r="E29" s="81">
        <f t="shared" ca="1" si="2"/>
        <v>222.08333333333334</v>
      </c>
    </row>
    <row r="30" spans="2:5" x14ac:dyDescent="0.25">
      <c r="B30" s="64">
        <v>28</v>
      </c>
      <c r="C30" s="81">
        <f t="shared" ca="1" si="0"/>
        <v>1089</v>
      </c>
      <c r="D30" s="81">
        <f t="shared" ca="1" si="1"/>
        <v>549</v>
      </c>
      <c r="E30" s="81">
        <f t="shared" ca="1" si="2"/>
        <v>225.5</v>
      </c>
    </row>
    <row r="31" spans="2:5" x14ac:dyDescent="0.25">
      <c r="B31" s="64">
        <v>29</v>
      </c>
      <c r="C31" s="81">
        <f t="shared" ca="1" si="0"/>
        <v>1119.9166666666667</v>
      </c>
      <c r="D31" s="81">
        <f t="shared" ca="1" si="1"/>
        <v>524.25</v>
      </c>
      <c r="E31" s="81">
        <f t="shared" ca="1" si="2"/>
        <v>178</v>
      </c>
    </row>
    <row r="32" spans="2:5" x14ac:dyDescent="0.25">
      <c r="B32" s="64">
        <v>30</v>
      </c>
      <c r="C32" s="81">
        <f t="shared" ca="1" si="0"/>
        <v>1205.6666666666667</v>
      </c>
      <c r="D32" s="81">
        <f t="shared" ca="1" si="1"/>
        <v>575.5</v>
      </c>
      <c r="E32" s="81">
        <f t="shared" ca="1" si="2"/>
        <v>215.83333333333334</v>
      </c>
    </row>
    <row r="33" spans="2:5" x14ac:dyDescent="0.25">
      <c r="B33" s="64">
        <v>31</v>
      </c>
      <c r="C33" s="81">
        <f t="shared" ca="1" si="0"/>
        <v>1176.0833333333333</v>
      </c>
      <c r="D33" s="81">
        <f t="shared" ca="1" si="1"/>
        <v>544.33333333333337</v>
      </c>
      <c r="E33" s="81">
        <f t="shared" ca="1" si="2"/>
        <v>232.91666666666666</v>
      </c>
    </row>
    <row r="34" spans="2:5" x14ac:dyDescent="0.25">
      <c r="B34" s="64" t="s">
        <v>6</v>
      </c>
      <c r="C34" s="81">
        <f ca="1">AVERAGE(C3:C33)</f>
        <v>1134.6111111111111</v>
      </c>
      <c r="D34" s="81">
        <f t="shared" ref="D34" ca="1" si="3">AVERAGE(D3:D33)</f>
        <v>531.77222222222235</v>
      </c>
      <c r="E34" s="81">
        <f ca="1">AVERAGE(E3:E31)</f>
        <v>207.77083333333334</v>
      </c>
    </row>
  </sheetData>
  <mergeCells count="3">
    <mergeCell ref="H2:K2"/>
    <mergeCell ref="H3:K3"/>
    <mergeCell ref="H4:K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89934-A09F-41AA-A9BD-05CEC07AC9CC}">
  <dimension ref="A3:T36"/>
  <sheetViews>
    <sheetView workbookViewId="0">
      <selection activeCell="B1" sqref="B1:D1048576"/>
    </sheetView>
  </sheetViews>
  <sheetFormatPr defaultColWidth="9.140625" defaultRowHeight="15" x14ac:dyDescent="0.25"/>
  <cols>
    <col min="1" max="1" width="9.140625" style="64"/>
    <col min="2" max="4" width="9.140625" style="64" hidden="1" customWidth="1"/>
    <col min="5" max="5" width="11.85546875" style="90" bestFit="1" customWidth="1"/>
    <col min="6" max="8" width="9.140625" style="90" hidden="1" customWidth="1"/>
    <col min="9" max="9" width="11.85546875" style="90" bestFit="1" customWidth="1"/>
    <col min="10" max="18" width="9.140625" style="90"/>
    <col min="19" max="16384" width="9.140625" style="64"/>
  </cols>
  <sheetData>
    <row r="3" spans="1:20" x14ac:dyDescent="0.25">
      <c r="A3" s="51"/>
      <c r="B3" s="51"/>
      <c r="C3" s="51"/>
      <c r="D3" s="51"/>
      <c r="E3" s="140" t="s">
        <v>7</v>
      </c>
      <c r="F3" s="132"/>
      <c r="G3" s="132"/>
      <c r="H3" s="132"/>
      <c r="I3" s="140" t="s">
        <v>8</v>
      </c>
      <c r="J3" s="142" t="s">
        <v>9</v>
      </c>
      <c r="K3" s="143"/>
      <c r="L3" s="144"/>
      <c r="M3" s="142" t="s">
        <v>10</v>
      </c>
      <c r="N3" s="143"/>
      <c r="O3" s="144"/>
      <c r="P3" s="142" t="s">
        <v>11</v>
      </c>
      <c r="Q3" s="143"/>
      <c r="R3" s="144"/>
      <c r="S3" s="136" t="s">
        <v>12</v>
      </c>
      <c r="T3" s="137"/>
    </row>
    <row r="4" spans="1:20" x14ac:dyDescent="0.25">
      <c r="A4" s="82"/>
      <c r="B4" s="82"/>
      <c r="C4" s="82"/>
      <c r="D4" s="82"/>
      <c r="E4" s="141"/>
      <c r="F4" s="133"/>
      <c r="G4" s="133"/>
      <c r="H4" s="133"/>
      <c r="I4" s="141"/>
      <c r="J4" s="134" t="s">
        <v>13</v>
      </c>
      <c r="K4" s="134" t="s">
        <v>14</v>
      </c>
      <c r="L4" s="134" t="s">
        <v>15</v>
      </c>
      <c r="M4" s="134" t="s">
        <v>13</v>
      </c>
      <c r="N4" s="134" t="s">
        <v>14</v>
      </c>
      <c r="O4" s="134" t="s">
        <v>15</v>
      </c>
      <c r="P4" s="134" t="s">
        <v>13</v>
      </c>
      <c r="Q4" s="134" t="s">
        <v>14</v>
      </c>
      <c r="R4" s="134" t="s">
        <v>15</v>
      </c>
      <c r="S4" s="138"/>
      <c r="T4" s="139"/>
    </row>
    <row r="5" spans="1:20" ht="15.75" x14ac:dyDescent="0.25">
      <c r="A5" s="83">
        <v>1</v>
      </c>
      <c r="B5" s="64">
        <f ca="1">INDIRECT("'"&amp;A5&amp;"'!$f$30")</f>
        <v>83.41</v>
      </c>
      <c r="C5" s="64">
        <f ca="1">INDIRECT("'"&amp;A5&amp;"'!$f$87")</f>
        <v>83.44</v>
      </c>
      <c r="E5" s="84">
        <f ca="1">IF(AVERAGE(B5:D5)=0, " ",AVERAGE(B5:D5))</f>
        <v>83.424999999999997</v>
      </c>
      <c r="F5" s="85">
        <f ca="1">INDIRECT("'"&amp;A5&amp;"'!$f$31")</f>
        <v>71.680000000000007</v>
      </c>
      <c r="G5" s="85">
        <f ca="1">INDIRECT("'"&amp;A5&amp;"'!$f$88")</f>
        <v>71.17</v>
      </c>
      <c r="H5" s="85"/>
      <c r="I5" s="84">
        <f t="shared" ref="I5:I35" ca="1" si="0">IF(AVERAGE(F5:H5)=0, " ",AVERAGE(F5:H5))</f>
        <v>71.425000000000011</v>
      </c>
      <c r="J5" s="84" t="str">
        <f ca="1">INDIRECT("'"&amp;$A5&amp;"'!$f$169")</f>
        <v xml:space="preserve"> </v>
      </c>
      <c r="K5" s="84" t="str">
        <f t="shared" ref="K5:K35" ca="1" si="1">INDIRECT("'"&amp;$A5&amp;"'!$e$169")</f>
        <v xml:space="preserve"> </v>
      </c>
      <c r="L5" s="84" t="str">
        <f t="shared" ref="L5:L35" ca="1" si="2">INDIRECT("'"&amp;$A5&amp;"'!$d$169")</f>
        <v xml:space="preserve"> </v>
      </c>
      <c r="M5" s="84" t="str">
        <f t="shared" ref="M5:M35" ca="1" si="3">INDIRECT("'"&amp;$A5&amp;"'!$f$170")</f>
        <v xml:space="preserve"> </v>
      </c>
      <c r="N5" s="84" t="str">
        <f t="shared" ref="N5:N35" ca="1" si="4">INDIRECT("'"&amp;$A5&amp;"'!$e$170")</f>
        <v xml:space="preserve"> </v>
      </c>
      <c r="O5" s="84" t="str">
        <f t="shared" ref="O5:O35" ca="1" si="5">INDIRECT("'"&amp;$A5&amp;"'!$d$170")</f>
        <v xml:space="preserve"> </v>
      </c>
      <c r="P5" s="84" t="str">
        <f t="shared" ref="P5:P35" ca="1" si="6">INDIRECT("'"&amp;$A5&amp;"'!$f$171")</f>
        <v xml:space="preserve"> </v>
      </c>
      <c r="Q5" s="84" t="str">
        <f t="shared" ref="Q5:Q35" ca="1" si="7">INDIRECT("'"&amp;$A5&amp;"'!$e$171")</f>
        <v xml:space="preserve"> </v>
      </c>
      <c r="R5" s="84" t="str">
        <f t="shared" ref="R5:R35" ca="1" si="8">INDIRECT("'"&amp;$A5&amp;"'!$d$171")</f>
        <v xml:space="preserve"> </v>
      </c>
      <c r="S5" s="145" t="str">
        <f ca="1">IF(J5=" "," ",(J5-M5)/J5)</f>
        <v xml:space="preserve"> </v>
      </c>
      <c r="T5" s="146"/>
    </row>
    <row r="6" spans="1:20" ht="15.75" x14ac:dyDescent="0.25">
      <c r="A6" s="83">
        <v>2</v>
      </c>
      <c r="B6" s="64">
        <f t="shared" ref="B6:B35" ca="1" si="9">INDIRECT("'"&amp;A6&amp;"'!$f$30")</f>
        <v>81.260000000000005</v>
      </c>
      <c r="C6" s="64">
        <f t="shared" ref="C6:C35" ca="1" si="10">INDIRECT("'"&amp;A6&amp;"'!$f$87")</f>
        <v>81.36</v>
      </c>
      <c r="E6" s="84">
        <f t="shared" ref="E6:E31" ca="1" si="11">IF(AVERAGE(B6:D6)=0, " ",AVERAGE(B6:D6))</f>
        <v>81.31</v>
      </c>
      <c r="F6" s="85">
        <f t="shared" ref="F6:F35" ca="1" si="12">INDIRECT("'"&amp;A6&amp;"'!$f$31")</f>
        <v>70.81</v>
      </c>
      <c r="G6" s="85">
        <f t="shared" ref="G6:G35" ca="1" si="13">INDIRECT("'"&amp;A6&amp;"'!$f$88")</f>
        <v>70.599999999999994</v>
      </c>
      <c r="H6" s="85"/>
      <c r="I6" s="84">
        <f t="shared" ca="1" si="0"/>
        <v>70.704999999999998</v>
      </c>
      <c r="J6" s="84" t="str">
        <f ca="1">INDIRECT("'"&amp;$A6&amp;"'!$f$169")</f>
        <v xml:space="preserve"> </v>
      </c>
      <c r="K6" s="84" t="str">
        <f t="shared" ca="1" si="1"/>
        <v xml:space="preserve"> </v>
      </c>
      <c r="L6" s="84" t="str">
        <f t="shared" ca="1" si="2"/>
        <v xml:space="preserve"> </v>
      </c>
      <c r="M6" s="84" t="str">
        <f t="shared" ca="1" si="3"/>
        <v xml:space="preserve"> </v>
      </c>
      <c r="N6" s="84" t="str">
        <f t="shared" ca="1" si="4"/>
        <v xml:space="preserve"> </v>
      </c>
      <c r="O6" s="84" t="str">
        <f t="shared" ca="1" si="5"/>
        <v xml:space="preserve"> </v>
      </c>
      <c r="P6" s="84" t="str">
        <f t="shared" ca="1" si="6"/>
        <v xml:space="preserve"> </v>
      </c>
      <c r="Q6" s="84" t="str">
        <f t="shared" ca="1" si="7"/>
        <v xml:space="preserve"> </v>
      </c>
      <c r="R6" s="84" t="str">
        <f t="shared" ca="1" si="8"/>
        <v xml:space="preserve"> </v>
      </c>
      <c r="S6" s="145" t="str">
        <f ca="1">IF(J6=" "," ",(J6-M6)/J6)</f>
        <v xml:space="preserve"> </v>
      </c>
      <c r="T6" s="146"/>
    </row>
    <row r="7" spans="1:20" ht="15.75" x14ac:dyDescent="0.25">
      <c r="A7" s="83">
        <v>3</v>
      </c>
      <c r="B7" s="64">
        <f t="shared" ca="1" si="9"/>
        <v>84.04</v>
      </c>
      <c r="C7" s="64">
        <f t="shared" ca="1" si="10"/>
        <v>84.77</v>
      </c>
      <c r="D7" s="64">
        <f t="shared" ref="D7:D35" ca="1" si="14">INDIRECT("'"&amp;A7&amp;"'!$f$142")</f>
        <v>81.25</v>
      </c>
      <c r="E7" s="84">
        <f t="shared" ca="1" si="11"/>
        <v>83.353333333333339</v>
      </c>
      <c r="F7" s="85">
        <f t="shared" ca="1" si="12"/>
        <v>72.09</v>
      </c>
      <c r="G7" s="85">
        <f t="shared" ca="1" si="13"/>
        <v>71.97</v>
      </c>
      <c r="H7" s="85">
        <f t="shared" ref="H7:H35" ca="1" si="15">INDIRECT("'"&amp;A7&amp;"'!$f$143")</f>
        <v>71.41</v>
      </c>
      <c r="I7" s="84">
        <f t="shared" ca="1" si="0"/>
        <v>71.823333333333338</v>
      </c>
      <c r="J7" s="84" t="str">
        <f t="shared" ref="J7:J35" ca="1" si="16">INDIRECT("'"&amp;$A7&amp;"'!$f$169")</f>
        <v xml:space="preserve"> </v>
      </c>
      <c r="K7" s="84" t="str">
        <f t="shared" ca="1" si="1"/>
        <v xml:space="preserve"> </v>
      </c>
      <c r="L7" s="84" t="str">
        <f t="shared" ca="1" si="2"/>
        <v xml:space="preserve"> </v>
      </c>
      <c r="M7" s="84" t="str">
        <f t="shared" ca="1" si="3"/>
        <v xml:space="preserve"> </v>
      </c>
      <c r="N7" s="84" t="str">
        <f t="shared" ca="1" si="4"/>
        <v xml:space="preserve"> </v>
      </c>
      <c r="O7" s="84" t="str">
        <f t="shared" ca="1" si="5"/>
        <v xml:space="preserve"> </v>
      </c>
      <c r="P7" s="84" t="str">
        <f t="shared" ca="1" si="6"/>
        <v xml:space="preserve"> </v>
      </c>
      <c r="Q7" s="84" t="str">
        <f t="shared" ca="1" si="7"/>
        <v xml:space="preserve"> </v>
      </c>
      <c r="R7" s="84" t="str">
        <f t="shared" ca="1" si="8"/>
        <v xml:space="preserve"> </v>
      </c>
      <c r="S7" s="145" t="str">
        <f t="shared" ref="S7:S11" ca="1" si="17">IF(J7=" "," ",(J7-M7)/J7)</f>
        <v xml:space="preserve"> </v>
      </c>
      <c r="T7" s="146"/>
    </row>
    <row r="8" spans="1:20" ht="15.75" x14ac:dyDescent="0.25">
      <c r="A8" s="83">
        <v>4</v>
      </c>
      <c r="B8" s="64">
        <f t="shared" ca="1" si="9"/>
        <v>84.09</v>
      </c>
      <c r="C8" s="64">
        <f t="shared" ca="1" si="10"/>
        <v>83.89</v>
      </c>
      <c r="D8" s="64">
        <f t="shared" ca="1" si="14"/>
        <v>80.42</v>
      </c>
      <c r="E8" s="84">
        <f t="shared" ca="1" si="11"/>
        <v>82.800000000000011</v>
      </c>
      <c r="F8" s="85">
        <f t="shared" ca="1" si="12"/>
        <v>72.11</v>
      </c>
      <c r="G8" s="85">
        <f t="shared" ca="1" si="13"/>
        <v>71.930000000000007</v>
      </c>
      <c r="H8" s="85">
        <f t="shared" ca="1" si="15"/>
        <v>70.209999999999994</v>
      </c>
      <c r="I8" s="84">
        <f t="shared" ca="1" si="0"/>
        <v>71.416666666666671</v>
      </c>
      <c r="J8" s="84" t="str">
        <f t="shared" ca="1" si="16"/>
        <v xml:space="preserve"> </v>
      </c>
      <c r="K8" s="84" t="str">
        <f t="shared" ca="1" si="1"/>
        <v xml:space="preserve"> </v>
      </c>
      <c r="L8" s="84" t="str">
        <f t="shared" ca="1" si="2"/>
        <v xml:space="preserve"> </v>
      </c>
      <c r="M8" s="84" t="str">
        <f t="shared" ca="1" si="3"/>
        <v xml:space="preserve"> </v>
      </c>
      <c r="N8" s="84" t="str">
        <f t="shared" ca="1" si="4"/>
        <v xml:space="preserve"> </v>
      </c>
      <c r="O8" s="84" t="str">
        <f t="shared" ca="1" si="5"/>
        <v xml:space="preserve"> </v>
      </c>
      <c r="P8" s="84" t="str">
        <f t="shared" ca="1" si="6"/>
        <v xml:space="preserve"> </v>
      </c>
      <c r="Q8" s="84" t="str">
        <f t="shared" ca="1" si="7"/>
        <v xml:space="preserve"> </v>
      </c>
      <c r="R8" s="84" t="str">
        <f t="shared" ca="1" si="8"/>
        <v xml:space="preserve"> </v>
      </c>
      <c r="S8" s="145" t="str">
        <f t="shared" ca="1" si="17"/>
        <v xml:space="preserve"> </v>
      </c>
      <c r="T8" s="146"/>
    </row>
    <row r="9" spans="1:20" ht="15.75" x14ac:dyDescent="0.25">
      <c r="A9" s="83">
        <v>5</v>
      </c>
      <c r="B9" s="64">
        <f t="shared" ca="1" si="9"/>
        <v>83.06</v>
      </c>
      <c r="D9" s="64">
        <f t="shared" ca="1" si="14"/>
        <v>81.02</v>
      </c>
      <c r="E9" s="84">
        <f t="shared" ca="1" si="11"/>
        <v>82.039999999999992</v>
      </c>
      <c r="F9" s="85">
        <f t="shared" ca="1" si="12"/>
        <v>70.77</v>
      </c>
      <c r="G9" s="85">
        <f t="shared" ca="1" si="13"/>
        <v>0</v>
      </c>
      <c r="H9" s="85">
        <f t="shared" ca="1" si="15"/>
        <v>70.23</v>
      </c>
      <c r="I9" s="84">
        <f t="shared" ca="1" si="0"/>
        <v>47</v>
      </c>
      <c r="J9" s="84" t="str">
        <f t="shared" ca="1" si="16"/>
        <v xml:space="preserve"> </v>
      </c>
      <c r="K9" s="84" t="str">
        <f t="shared" ca="1" si="1"/>
        <v xml:space="preserve"> </v>
      </c>
      <c r="L9" s="84" t="str">
        <f t="shared" ca="1" si="2"/>
        <v xml:space="preserve"> </v>
      </c>
      <c r="M9" s="84" t="str">
        <f t="shared" ca="1" si="3"/>
        <v xml:space="preserve"> </v>
      </c>
      <c r="N9" s="84" t="str">
        <f t="shared" ca="1" si="4"/>
        <v xml:space="preserve"> </v>
      </c>
      <c r="O9" s="84" t="str">
        <f t="shared" ca="1" si="5"/>
        <v xml:space="preserve"> </v>
      </c>
      <c r="P9" s="84" t="str">
        <f t="shared" ca="1" si="6"/>
        <v xml:space="preserve"> </v>
      </c>
      <c r="Q9" s="84" t="str">
        <f t="shared" ca="1" si="7"/>
        <v xml:space="preserve"> </v>
      </c>
      <c r="R9" s="84" t="str">
        <f t="shared" ca="1" si="8"/>
        <v xml:space="preserve"> </v>
      </c>
      <c r="S9" s="145" t="str">
        <f t="shared" ca="1" si="17"/>
        <v xml:space="preserve"> </v>
      </c>
      <c r="T9" s="146"/>
    </row>
    <row r="10" spans="1:20" ht="15.75" x14ac:dyDescent="0.25">
      <c r="A10" s="83">
        <v>6</v>
      </c>
      <c r="B10" s="64">
        <f t="shared" ca="1" si="9"/>
        <v>80.91</v>
      </c>
      <c r="C10" s="64">
        <f t="shared" ca="1" si="10"/>
        <v>81.349999999999994</v>
      </c>
      <c r="E10" s="84">
        <f t="shared" ca="1" si="11"/>
        <v>81.13</v>
      </c>
      <c r="F10" s="85">
        <f t="shared" ca="1" si="12"/>
        <v>70.069999999999993</v>
      </c>
      <c r="G10" s="85">
        <f t="shared" ca="1" si="13"/>
        <v>71.27</v>
      </c>
      <c r="H10" s="85"/>
      <c r="I10" s="84">
        <f t="shared" ca="1" si="0"/>
        <v>70.669999999999987</v>
      </c>
      <c r="J10" s="84" t="str">
        <f t="shared" ca="1" si="16"/>
        <v xml:space="preserve"> </v>
      </c>
      <c r="K10" s="84" t="str">
        <f t="shared" ca="1" si="1"/>
        <v xml:space="preserve"> </v>
      </c>
      <c r="L10" s="84" t="str">
        <f t="shared" ca="1" si="2"/>
        <v xml:space="preserve"> </v>
      </c>
      <c r="M10" s="84" t="str">
        <f t="shared" ca="1" si="3"/>
        <v xml:space="preserve"> </v>
      </c>
      <c r="N10" s="84" t="str">
        <f t="shared" ca="1" si="4"/>
        <v xml:space="preserve"> </v>
      </c>
      <c r="O10" s="84" t="str">
        <f t="shared" ca="1" si="5"/>
        <v xml:space="preserve"> </v>
      </c>
      <c r="P10" s="84" t="str">
        <f t="shared" ca="1" si="6"/>
        <v xml:space="preserve"> </v>
      </c>
      <c r="Q10" s="84" t="str">
        <f t="shared" ca="1" si="7"/>
        <v xml:space="preserve"> </v>
      </c>
      <c r="R10" s="84" t="str">
        <f t="shared" ca="1" si="8"/>
        <v xml:space="preserve"> </v>
      </c>
      <c r="S10" s="145" t="str">
        <f t="shared" ca="1" si="17"/>
        <v xml:space="preserve"> </v>
      </c>
      <c r="T10" s="146"/>
    </row>
    <row r="11" spans="1:20" ht="15.75" x14ac:dyDescent="0.25">
      <c r="A11" s="83">
        <v>7</v>
      </c>
      <c r="B11" s="64">
        <f t="shared" ca="1" si="9"/>
        <v>79.97</v>
      </c>
      <c r="C11" s="64">
        <f t="shared" ca="1" si="10"/>
        <v>81.349999999999994</v>
      </c>
      <c r="D11" s="64">
        <f t="shared" ca="1" si="14"/>
        <v>83.11</v>
      </c>
      <c r="E11" s="84">
        <f t="shared" ca="1" si="11"/>
        <v>81.476666666666674</v>
      </c>
      <c r="F11" s="85">
        <f t="shared" ca="1" si="12"/>
        <v>69.459999999999994</v>
      </c>
      <c r="G11" s="85">
        <f t="shared" ca="1" si="13"/>
        <v>71.459999999999994</v>
      </c>
      <c r="H11" s="85">
        <f t="shared" ca="1" si="15"/>
        <v>70.39</v>
      </c>
      <c r="I11" s="84">
        <f t="shared" ca="1" si="0"/>
        <v>70.436666666666667</v>
      </c>
      <c r="J11" s="84" t="str">
        <f t="shared" ca="1" si="16"/>
        <v xml:space="preserve"> </v>
      </c>
      <c r="K11" s="84" t="str">
        <f t="shared" ca="1" si="1"/>
        <v xml:space="preserve"> </v>
      </c>
      <c r="L11" s="84" t="str">
        <f t="shared" ca="1" si="2"/>
        <v xml:space="preserve"> </v>
      </c>
      <c r="M11" s="84" t="str">
        <f t="shared" ca="1" si="3"/>
        <v xml:space="preserve"> </v>
      </c>
      <c r="N11" s="84" t="str">
        <f t="shared" ca="1" si="4"/>
        <v xml:space="preserve"> </v>
      </c>
      <c r="O11" s="84" t="str">
        <f t="shared" ca="1" si="5"/>
        <v xml:space="preserve"> </v>
      </c>
      <c r="P11" s="84" t="str">
        <f t="shared" ca="1" si="6"/>
        <v xml:space="preserve"> </v>
      </c>
      <c r="Q11" s="84" t="str">
        <f t="shared" ca="1" si="7"/>
        <v xml:space="preserve"> </v>
      </c>
      <c r="R11" s="84" t="str">
        <f t="shared" ca="1" si="8"/>
        <v xml:space="preserve"> </v>
      </c>
      <c r="S11" s="145" t="str">
        <f t="shared" ca="1" si="17"/>
        <v xml:space="preserve"> </v>
      </c>
      <c r="T11" s="146"/>
    </row>
    <row r="12" spans="1:20" ht="15.75" x14ac:dyDescent="0.25">
      <c r="A12" s="83">
        <v>8</v>
      </c>
      <c r="B12" s="64">
        <f t="shared" ca="1" si="9"/>
        <v>82.9</v>
      </c>
      <c r="C12" s="64">
        <f t="shared" ca="1" si="10"/>
        <v>80.94</v>
      </c>
      <c r="D12" s="64">
        <f t="shared" ca="1" si="14"/>
        <v>81.02</v>
      </c>
      <c r="E12" s="84">
        <f t="shared" ca="1" si="11"/>
        <v>81.62</v>
      </c>
      <c r="F12" s="85">
        <f t="shared" ca="1" si="12"/>
        <v>70.2</v>
      </c>
      <c r="G12" s="85">
        <f t="shared" ca="1" si="13"/>
        <v>69.42</v>
      </c>
      <c r="H12" s="85">
        <f t="shared" ca="1" si="15"/>
        <v>69.31</v>
      </c>
      <c r="I12" s="84">
        <f t="shared" ca="1" si="0"/>
        <v>69.643333333333331</v>
      </c>
      <c r="J12" s="84" t="str">
        <f t="shared" ca="1" si="16"/>
        <v xml:space="preserve"> </v>
      </c>
      <c r="K12" s="84" t="str">
        <f t="shared" ca="1" si="1"/>
        <v xml:space="preserve"> </v>
      </c>
      <c r="L12" s="84" t="str">
        <f t="shared" ca="1" si="2"/>
        <v xml:space="preserve"> </v>
      </c>
      <c r="M12" s="84" t="str">
        <f t="shared" ca="1" si="3"/>
        <v xml:space="preserve"> </v>
      </c>
      <c r="N12" s="84" t="str">
        <f t="shared" ca="1" si="4"/>
        <v xml:space="preserve"> </v>
      </c>
      <c r="O12" s="84" t="str">
        <f t="shared" ca="1" si="5"/>
        <v xml:space="preserve"> </v>
      </c>
      <c r="P12" s="84" t="str">
        <f t="shared" ca="1" si="6"/>
        <v xml:space="preserve"> </v>
      </c>
      <c r="Q12" s="84" t="str">
        <f t="shared" ca="1" si="7"/>
        <v xml:space="preserve"> </v>
      </c>
      <c r="R12" s="84" t="str">
        <f t="shared" ca="1" si="8"/>
        <v xml:space="preserve"> </v>
      </c>
      <c r="S12" s="145" t="str">
        <f ca="1">IF(J12=" "," ",(J12-M12)/J12)</f>
        <v xml:space="preserve"> </v>
      </c>
      <c r="T12" s="146"/>
    </row>
    <row r="13" spans="1:20" ht="15.75" x14ac:dyDescent="0.25">
      <c r="A13" s="83">
        <v>9</v>
      </c>
      <c r="B13" s="64">
        <f t="shared" ca="1" si="9"/>
        <v>82.27</v>
      </c>
      <c r="C13" s="64">
        <f t="shared" ca="1" si="10"/>
        <v>80.430000000000007</v>
      </c>
      <c r="D13" s="64">
        <f t="shared" ca="1" si="14"/>
        <v>81.040000000000006</v>
      </c>
      <c r="E13" s="84">
        <f t="shared" ca="1" si="11"/>
        <v>81.24666666666667</v>
      </c>
      <c r="F13" s="85">
        <f t="shared" ca="1" si="12"/>
        <v>76.319999999999993</v>
      </c>
      <c r="G13" s="85">
        <f t="shared" ca="1" si="13"/>
        <v>69.709999999999994</v>
      </c>
      <c r="H13" s="85">
        <f t="shared" ca="1" si="15"/>
        <v>69.09</v>
      </c>
      <c r="I13" s="84">
        <f t="shared" ca="1" si="0"/>
        <v>71.706666666666663</v>
      </c>
      <c r="J13" s="84" t="str">
        <f t="shared" ca="1" si="16"/>
        <v xml:space="preserve"> </v>
      </c>
      <c r="K13" s="84" t="str">
        <f t="shared" ca="1" si="1"/>
        <v xml:space="preserve"> </v>
      </c>
      <c r="L13" s="84" t="str">
        <f t="shared" ca="1" si="2"/>
        <v xml:space="preserve"> </v>
      </c>
      <c r="M13" s="84" t="str">
        <f t="shared" ca="1" si="3"/>
        <v xml:space="preserve"> </v>
      </c>
      <c r="N13" s="84" t="str">
        <f t="shared" ca="1" si="4"/>
        <v xml:space="preserve"> </v>
      </c>
      <c r="O13" s="84" t="str">
        <f t="shared" ca="1" si="5"/>
        <v xml:space="preserve"> </v>
      </c>
      <c r="P13" s="84" t="str">
        <f t="shared" ca="1" si="6"/>
        <v xml:space="preserve"> </v>
      </c>
      <c r="Q13" s="84" t="str">
        <f t="shared" ca="1" si="7"/>
        <v xml:space="preserve"> </v>
      </c>
      <c r="R13" s="84" t="str">
        <f t="shared" ca="1" si="8"/>
        <v xml:space="preserve"> </v>
      </c>
      <c r="S13" s="145" t="str">
        <f t="shared" ref="S13:S35" ca="1" si="18">IF(J13=" "," ",(J13-M13)/J13)</f>
        <v xml:space="preserve"> </v>
      </c>
      <c r="T13" s="146"/>
    </row>
    <row r="14" spans="1:20" ht="15.75" x14ac:dyDescent="0.25">
      <c r="A14" s="83">
        <v>10</v>
      </c>
      <c r="B14" s="64">
        <f t="shared" ca="1" si="9"/>
        <v>82.39</v>
      </c>
      <c r="D14" s="64">
        <f t="shared" ca="1" si="14"/>
        <v>80.150000000000006</v>
      </c>
      <c r="E14" s="84">
        <f t="shared" ca="1" si="11"/>
        <v>81.27000000000001</v>
      </c>
      <c r="F14" s="85">
        <f t="shared" ca="1" si="12"/>
        <v>73.64</v>
      </c>
      <c r="G14" s="85"/>
      <c r="H14" s="85">
        <f t="shared" ca="1" si="15"/>
        <v>71.260000000000005</v>
      </c>
      <c r="I14" s="84">
        <f t="shared" ca="1" si="0"/>
        <v>72.45</v>
      </c>
      <c r="J14" s="84" t="str">
        <f t="shared" ca="1" si="16"/>
        <v xml:space="preserve"> </v>
      </c>
      <c r="K14" s="84" t="str">
        <f t="shared" ca="1" si="1"/>
        <v xml:space="preserve"> </v>
      </c>
      <c r="L14" s="84" t="str">
        <f t="shared" ca="1" si="2"/>
        <v xml:space="preserve"> </v>
      </c>
      <c r="M14" s="84" t="str">
        <f t="shared" ca="1" si="3"/>
        <v xml:space="preserve"> </v>
      </c>
      <c r="N14" s="84" t="str">
        <f t="shared" ca="1" si="4"/>
        <v xml:space="preserve"> </v>
      </c>
      <c r="O14" s="84" t="str">
        <f t="shared" ca="1" si="5"/>
        <v xml:space="preserve"> </v>
      </c>
      <c r="P14" s="84" t="str">
        <f t="shared" ca="1" si="6"/>
        <v xml:space="preserve"> </v>
      </c>
      <c r="Q14" s="84" t="str">
        <f t="shared" ca="1" si="7"/>
        <v xml:space="preserve"> </v>
      </c>
      <c r="R14" s="84" t="str">
        <f t="shared" ca="1" si="8"/>
        <v xml:space="preserve"> </v>
      </c>
      <c r="S14" s="145" t="str">
        <f t="shared" ca="1" si="18"/>
        <v xml:space="preserve"> </v>
      </c>
      <c r="T14" s="146"/>
    </row>
    <row r="15" spans="1:20" ht="15.75" x14ac:dyDescent="0.25">
      <c r="A15" s="83">
        <v>11</v>
      </c>
      <c r="B15" s="64">
        <f t="shared" ca="1" si="9"/>
        <v>82.51</v>
      </c>
      <c r="C15" s="64">
        <f t="shared" ca="1" si="10"/>
        <v>82.3</v>
      </c>
      <c r="D15" s="64">
        <f t="shared" ca="1" si="14"/>
        <v>82.24</v>
      </c>
      <c r="E15" s="84">
        <f t="shared" ca="1" si="11"/>
        <v>82.350000000000009</v>
      </c>
      <c r="F15" s="85">
        <f t="shared" ca="1" si="12"/>
        <v>73.84</v>
      </c>
      <c r="G15" s="85">
        <f t="shared" ca="1" si="13"/>
        <v>73.58</v>
      </c>
      <c r="H15" s="85">
        <f t="shared" ca="1" si="15"/>
        <v>71.17</v>
      </c>
      <c r="I15" s="84">
        <f t="shared" ca="1" si="0"/>
        <v>72.863333333333344</v>
      </c>
      <c r="J15" s="84" t="str">
        <f t="shared" ca="1" si="16"/>
        <v xml:space="preserve"> </v>
      </c>
      <c r="K15" s="84" t="str">
        <f t="shared" ca="1" si="1"/>
        <v xml:space="preserve"> </v>
      </c>
      <c r="L15" s="84" t="str">
        <f t="shared" ca="1" si="2"/>
        <v xml:space="preserve"> </v>
      </c>
      <c r="M15" s="84" t="str">
        <f t="shared" ca="1" si="3"/>
        <v xml:space="preserve"> </v>
      </c>
      <c r="N15" s="84" t="str">
        <f t="shared" ca="1" si="4"/>
        <v xml:space="preserve"> </v>
      </c>
      <c r="O15" s="84" t="str">
        <f t="shared" ca="1" si="5"/>
        <v xml:space="preserve"> </v>
      </c>
      <c r="P15" s="84" t="str">
        <f t="shared" ca="1" si="6"/>
        <v xml:space="preserve"> </v>
      </c>
      <c r="Q15" s="84" t="str">
        <f t="shared" ca="1" si="7"/>
        <v xml:space="preserve"> </v>
      </c>
      <c r="R15" s="84" t="str">
        <f t="shared" ca="1" si="8"/>
        <v xml:space="preserve"> </v>
      </c>
      <c r="S15" s="145" t="str">
        <f t="shared" ca="1" si="18"/>
        <v xml:space="preserve"> </v>
      </c>
      <c r="T15" s="146"/>
    </row>
    <row r="16" spans="1:20" ht="15.75" x14ac:dyDescent="0.25">
      <c r="A16" s="83">
        <v>12</v>
      </c>
      <c r="B16" s="64">
        <f t="shared" ca="1" si="9"/>
        <v>81.84</v>
      </c>
      <c r="C16" s="64">
        <f t="shared" ca="1" si="10"/>
        <v>82.22</v>
      </c>
      <c r="D16" s="64">
        <f t="shared" ca="1" si="14"/>
        <v>82.04</v>
      </c>
      <c r="E16" s="84">
        <f t="shared" ca="1" si="11"/>
        <v>82.033333333333346</v>
      </c>
      <c r="F16" s="85">
        <f t="shared" ca="1" si="12"/>
        <v>70.930000000000007</v>
      </c>
      <c r="G16" s="85">
        <f t="shared" ca="1" si="13"/>
        <v>70.069999999999993</v>
      </c>
      <c r="H16" s="85">
        <f t="shared" ca="1" si="15"/>
        <v>69.900000000000006</v>
      </c>
      <c r="I16" s="84">
        <v>69</v>
      </c>
      <c r="J16" s="84" t="str">
        <f t="shared" ca="1" si="16"/>
        <v xml:space="preserve"> </v>
      </c>
      <c r="K16" s="84" t="str">
        <f t="shared" ca="1" si="1"/>
        <v xml:space="preserve"> </v>
      </c>
      <c r="L16" s="84" t="str">
        <f t="shared" ca="1" si="2"/>
        <v xml:space="preserve"> </v>
      </c>
      <c r="M16" s="84" t="str">
        <f t="shared" ca="1" si="3"/>
        <v xml:space="preserve"> </v>
      </c>
      <c r="N16" s="84" t="str">
        <f t="shared" ca="1" si="4"/>
        <v xml:space="preserve"> </v>
      </c>
      <c r="O16" s="84" t="str">
        <f t="shared" ca="1" si="5"/>
        <v xml:space="preserve"> </v>
      </c>
      <c r="P16" s="84" t="str">
        <f t="shared" ca="1" si="6"/>
        <v xml:space="preserve"> </v>
      </c>
      <c r="Q16" s="84" t="str">
        <f t="shared" ca="1" si="7"/>
        <v xml:space="preserve"> </v>
      </c>
      <c r="R16" s="84" t="str">
        <f t="shared" ca="1" si="8"/>
        <v xml:space="preserve"> </v>
      </c>
      <c r="S16" s="145" t="str">
        <f t="shared" ca="1" si="18"/>
        <v xml:space="preserve"> </v>
      </c>
      <c r="T16" s="146"/>
    </row>
    <row r="17" spans="1:20" ht="15.75" x14ac:dyDescent="0.25">
      <c r="A17" s="83">
        <v>13</v>
      </c>
      <c r="B17" s="64">
        <f t="shared" ca="1" si="9"/>
        <v>81.459999999999994</v>
      </c>
      <c r="C17" s="64">
        <f t="shared" ca="1" si="10"/>
        <v>82.01</v>
      </c>
      <c r="D17" s="64">
        <f t="shared" ca="1" si="14"/>
        <v>81.69</v>
      </c>
      <c r="E17" s="84">
        <f t="shared" ca="1" si="11"/>
        <v>81.72</v>
      </c>
      <c r="F17" s="85"/>
      <c r="G17" s="85">
        <f t="shared" ca="1" si="13"/>
        <v>70.290000000000006</v>
      </c>
      <c r="H17" s="85">
        <f t="shared" ca="1" si="15"/>
        <v>71.319999999999993</v>
      </c>
      <c r="I17" s="84">
        <f t="shared" ca="1" si="0"/>
        <v>70.805000000000007</v>
      </c>
      <c r="J17" s="84" t="str">
        <f t="shared" ca="1" si="16"/>
        <v xml:space="preserve"> </v>
      </c>
      <c r="K17" s="84" t="str">
        <f t="shared" ca="1" si="1"/>
        <v xml:space="preserve"> </v>
      </c>
      <c r="L17" s="84" t="str">
        <f t="shared" ca="1" si="2"/>
        <v xml:space="preserve"> </v>
      </c>
      <c r="M17" s="84" t="str">
        <f t="shared" ca="1" si="3"/>
        <v xml:space="preserve"> </v>
      </c>
      <c r="N17" s="84" t="str">
        <f t="shared" ca="1" si="4"/>
        <v xml:space="preserve"> </v>
      </c>
      <c r="O17" s="84" t="str">
        <f t="shared" ca="1" si="5"/>
        <v xml:space="preserve"> </v>
      </c>
      <c r="P17" s="84" t="str">
        <f t="shared" ca="1" si="6"/>
        <v xml:space="preserve"> </v>
      </c>
      <c r="Q17" s="84" t="str">
        <f t="shared" ca="1" si="7"/>
        <v xml:space="preserve"> </v>
      </c>
      <c r="R17" s="84" t="str">
        <f t="shared" ca="1" si="8"/>
        <v xml:space="preserve"> </v>
      </c>
      <c r="S17" s="145" t="str">
        <f t="shared" ca="1" si="18"/>
        <v xml:space="preserve"> </v>
      </c>
      <c r="T17" s="146"/>
    </row>
    <row r="18" spans="1:20" ht="15.75" x14ac:dyDescent="0.25">
      <c r="A18" s="83">
        <v>14</v>
      </c>
      <c r="B18" s="64">
        <f t="shared" ca="1" si="9"/>
        <v>81.89</v>
      </c>
      <c r="C18" s="64">
        <f t="shared" ca="1" si="10"/>
        <v>81.59</v>
      </c>
      <c r="D18" s="64">
        <f t="shared" ca="1" si="14"/>
        <v>81.849999999999994</v>
      </c>
      <c r="E18" s="84">
        <f t="shared" ca="1" si="11"/>
        <v>81.776666666666671</v>
      </c>
      <c r="F18" s="85">
        <f t="shared" ca="1" si="12"/>
        <v>74.42</v>
      </c>
      <c r="G18" s="85">
        <f t="shared" ca="1" si="13"/>
        <v>74.27</v>
      </c>
      <c r="H18" s="85">
        <f t="shared" ca="1" si="15"/>
        <v>73.45</v>
      </c>
      <c r="I18" s="84">
        <f t="shared" ca="1" si="0"/>
        <v>74.046666666666667</v>
      </c>
      <c r="J18" s="84" t="str">
        <f t="shared" ca="1" si="16"/>
        <v xml:space="preserve"> </v>
      </c>
      <c r="K18" s="84" t="str">
        <f t="shared" ca="1" si="1"/>
        <v xml:space="preserve"> </v>
      </c>
      <c r="L18" s="84" t="str">
        <f t="shared" ca="1" si="2"/>
        <v xml:space="preserve"> </v>
      </c>
      <c r="M18" s="84" t="str">
        <f t="shared" ca="1" si="3"/>
        <v xml:space="preserve"> </v>
      </c>
      <c r="N18" s="84" t="str">
        <f t="shared" ca="1" si="4"/>
        <v xml:space="preserve"> </v>
      </c>
      <c r="O18" s="84" t="str">
        <f t="shared" ca="1" si="5"/>
        <v xml:space="preserve"> </v>
      </c>
      <c r="P18" s="84" t="str">
        <f t="shared" ca="1" si="6"/>
        <v xml:space="preserve"> </v>
      </c>
      <c r="Q18" s="84" t="str">
        <f t="shared" ca="1" si="7"/>
        <v xml:space="preserve"> </v>
      </c>
      <c r="R18" s="84" t="str">
        <f t="shared" ca="1" si="8"/>
        <v xml:space="preserve"> </v>
      </c>
      <c r="S18" s="145" t="str">
        <f t="shared" ca="1" si="18"/>
        <v xml:space="preserve"> </v>
      </c>
      <c r="T18" s="146"/>
    </row>
    <row r="19" spans="1:20" ht="15.75" x14ac:dyDescent="0.25">
      <c r="A19" s="83">
        <v>15</v>
      </c>
      <c r="B19" s="64">
        <f t="shared" ca="1" si="9"/>
        <v>81.09</v>
      </c>
      <c r="C19" s="64">
        <f t="shared" ca="1" si="10"/>
        <v>81.23</v>
      </c>
      <c r="D19" s="64">
        <f t="shared" ca="1" si="14"/>
        <v>71.349999999999994</v>
      </c>
      <c r="E19" s="84">
        <f t="shared" ca="1" si="11"/>
        <v>77.89</v>
      </c>
      <c r="F19" s="85">
        <f t="shared" ca="1" si="12"/>
        <v>72.22</v>
      </c>
      <c r="G19" s="85">
        <f t="shared" ca="1" si="13"/>
        <v>72.099999999999994</v>
      </c>
      <c r="H19" s="85">
        <f t="shared" ca="1" si="15"/>
        <v>72.430000000000007</v>
      </c>
      <c r="I19" s="84">
        <f t="shared" ca="1" si="0"/>
        <v>72.25</v>
      </c>
      <c r="J19" s="84" t="str">
        <f t="shared" ca="1" si="16"/>
        <v xml:space="preserve"> </v>
      </c>
      <c r="K19" s="84" t="str">
        <f t="shared" ca="1" si="1"/>
        <v xml:space="preserve"> </v>
      </c>
      <c r="L19" s="84" t="str">
        <f t="shared" ca="1" si="2"/>
        <v xml:space="preserve"> </v>
      </c>
      <c r="M19" s="84" t="str">
        <f t="shared" ca="1" si="3"/>
        <v xml:space="preserve"> </v>
      </c>
      <c r="N19" s="84" t="str">
        <f t="shared" ca="1" si="4"/>
        <v xml:space="preserve"> </v>
      </c>
      <c r="O19" s="84" t="str">
        <f t="shared" ca="1" si="5"/>
        <v xml:space="preserve"> </v>
      </c>
      <c r="P19" s="84" t="str">
        <f t="shared" ca="1" si="6"/>
        <v xml:space="preserve"> </v>
      </c>
      <c r="Q19" s="84" t="str">
        <f t="shared" ca="1" si="7"/>
        <v xml:space="preserve"> </v>
      </c>
      <c r="R19" s="84" t="str">
        <f t="shared" ca="1" si="8"/>
        <v xml:space="preserve"> </v>
      </c>
      <c r="S19" s="145" t="str">
        <f t="shared" ca="1" si="18"/>
        <v xml:space="preserve"> </v>
      </c>
      <c r="T19" s="146"/>
    </row>
    <row r="20" spans="1:20" ht="15.75" x14ac:dyDescent="0.25">
      <c r="A20" s="83">
        <v>16</v>
      </c>
      <c r="B20" s="64">
        <f t="shared" ca="1" si="9"/>
        <v>80.89</v>
      </c>
      <c r="C20" s="64">
        <f t="shared" ca="1" si="10"/>
        <v>80.58</v>
      </c>
      <c r="D20" s="64">
        <f t="shared" ca="1" si="14"/>
        <v>81.27</v>
      </c>
      <c r="E20" s="84">
        <f t="shared" ca="1" si="11"/>
        <v>80.913333333333341</v>
      </c>
      <c r="F20" s="85">
        <f t="shared" ca="1" si="12"/>
        <v>70.09</v>
      </c>
      <c r="G20" s="85">
        <f t="shared" ca="1" si="13"/>
        <v>69.95</v>
      </c>
      <c r="H20" s="85">
        <f t="shared" ca="1" si="15"/>
        <v>70.41</v>
      </c>
      <c r="I20" s="84">
        <f t="shared" ca="1" si="0"/>
        <v>70.150000000000006</v>
      </c>
      <c r="J20" s="84" t="str">
        <f t="shared" ca="1" si="16"/>
        <v xml:space="preserve"> </v>
      </c>
      <c r="K20" s="84" t="str">
        <f t="shared" ca="1" si="1"/>
        <v xml:space="preserve"> </v>
      </c>
      <c r="L20" s="84" t="str">
        <f t="shared" ca="1" si="2"/>
        <v xml:space="preserve"> </v>
      </c>
      <c r="M20" s="84" t="str">
        <f t="shared" ca="1" si="3"/>
        <v xml:space="preserve"> </v>
      </c>
      <c r="N20" s="84" t="str">
        <f t="shared" ca="1" si="4"/>
        <v xml:space="preserve"> </v>
      </c>
      <c r="O20" s="84" t="str">
        <f t="shared" ca="1" si="5"/>
        <v xml:space="preserve"> </v>
      </c>
      <c r="P20" s="84" t="str">
        <f t="shared" ca="1" si="6"/>
        <v xml:space="preserve"> </v>
      </c>
      <c r="Q20" s="84" t="str">
        <f t="shared" ca="1" si="7"/>
        <v xml:space="preserve"> </v>
      </c>
      <c r="R20" s="84" t="str">
        <f t="shared" ca="1" si="8"/>
        <v xml:space="preserve"> </v>
      </c>
      <c r="S20" s="145" t="str">
        <f t="shared" ca="1" si="18"/>
        <v xml:space="preserve"> </v>
      </c>
      <c r="T20" s="146"/>
    </row>
    <row r="21" spans="1:20" ht="15.75" x14ac:dyDescent="0.25">
      <c r="A21" s="83">
        <v>17</v>
      </c>
      <c r="B21" s="64">
        <f t="shared" ca="1" si="9"/>
        <v>80.97</v>
      </c>
      <c r="C21" s="64">
        <f t="shared" ca="1" si="10"/>
        <v>80.61</v>
      </c>
      <c r="D21" s="64">
        <f t="shared" ca="1" si="14"/>
        <v>81.540000000000006</v>
      </c>
      <c r="E21" s="84">
        <f t="shared" ca="1" si="11"/>
        <v>81.040000000000006</v>
      </c>
      <c r="F21" s="85">
        <f t="shared" ca="1" si="12"/>
        <v>70.069999999999993</v>
      </c>
      <c r="G21" s="85">
        <f t="shared" ca="1" si="13"/>
        <v>70.58</v>
      </c>
      <c r="H21" s="85">
        <f t="shared" ca="1" si="15"/>
        <v>70.28</v>
      </c>
      <c r="I21" s="84">
        <f t="shared" ca="1" si="0"/>
        <v>70.309999999999988</v>
      </c>
      <c r="J21" s="84" t="str">
        <f t="shared" ca="1" si="16"/>
        <v xml:space="preserve"> </v>
      </c>
      <c r="K21" s="84" t="str">
        <f t="shared" ca="1" si="1"/>
        <v xml:space="preserve"> </v>
      </c>
      <c r="L21" s="84" t="str">
        <f t="shared" ca="1" si="2"/>
        <v xml:space="preserve"> </v>
      </c>
      <c r="M21" s="84" t="str">
        <f t="shared" ca="1" si="3"/>
        <v xml:space="preserve"> </v>
      </c>
      <c r="N21" s="84" t="str">
        <f t="shared" ca="1" si="4"/>
        <v xml:space="preserve"> </v>
      </c>
      <c r="O21" s="84" t="str">
        <f t="shared" ca="1" si="5"/>
        <v xml:space="preserve"> </v>
      </c>
      <c r="P21" s="84" t="str">
        <f t="shared" ca="1" si="6"/>
        <v xml:space="preserve"> </v>
      </c>
      <c r="Q21" s="84" t="str">
        <f t="shared" ca="1" si="7"/>
        <v xml:space="preserve"> </v>
      </c>
      <c r="R21" s="84" t="str">
        <f t="shared" ca="1" si="8"/>
        <v xml:space="preserve"> </v>
      </c>
      <c r="S21" s="145" t="str">
        <f t="shared" ca="1" si="18"/>
        <v xml:space="preserve"> </v>
      </c>
      <c r="T21" s="146"/>
    </row>
    <row r="22" spans="1:20" ht="15.75" x14ac:dyDescent="0.25">
      <c r="A22" s="83">
        <v>18</v>
      </c>
      <c r="B22" s="64">
        <f t="shared" ca="1" si="9"/>
        <v>81.41</v>
      </c>
      <c r="C22" s="64">
        <f t="shared" ca="1" si="10"/>
        <v>81.25</v>
      </c>
      <c r="D22" s="64">
        <f t="shared" ca="1" si="14"/>
        <v>80.45</v>
      </c>
      <c r="E22" s="84">
        <f t="shared" ca="1" si="11"/>
        <v>81.036666666666676</v>
      </c>
      <c r="F22" s="85">
        <f t="shared" ca="1" si="12"/>
        <v>70.400000000000006</v>
      </c>
      <c r="G22" s="85">
        <f t="shared" ca="1" si="13"/>
        <v>71.59</v>
      </c>
      <c r="H22" s="85">
        <f t="shared" ca="1" si="15"/>
        <v>71.72</v>
      </c>
      <c r="I22" s="84">
        <f t="shared" ca="1" si="0"/>
        <v>71.236666666666665</v>
      </c>
      <c r="J22" s="84" t="str">
        <f t="shared" ca="1" si="16"/>
        <v xml:space="preserve"> </v>
      </c>
      <c r="K22" s="84" t="str">
        <f t="shared" ca="1" si="1"/>
        <v xml:space="preserve"> </v>
      </c>
      <c r="L22" s="84" t="str">
        <f t="shared" ca="1" si="2"/>
        <v xml:space="preserve"> </v>
      </c>
      <c r="M22" s="84" t="str">
        <f t="shared" ca="1" si="3"/>
        <v xml:space="preserve"> </v>
      </c>
      <c r="N22" s="84" t="str">
        <f t="shared" ca="1" si="4"/>
        <v xml:space="preserve"> </v>
      </c>
      <c r="O22" s="84" t="str">
        <f t="shared" ca="1" si="5"/>
        <v xml:space="preserve"> </v>
      </c>
      <c r="P22" s="84" t="str">
        <f t="shared" ca="1" si="6"/>
        <v xml:space="preserve"> </v>
      </c>
      <c r="Q22" s="84" t="str">
        <f t="shared" ca="1" si="7"/>
        <v xml:space="preserve"> </v>
      </c>
      <c r="R22" s="84" t="str">
        <f t="shared" ca="1" si="8"/>
        <v xml:space="preserve"> </v>
      </c>
      <c r="S22" s="145" t="str">
        <f t="shared" ca="1" si="18"/>
        <v xml:space="preserve"> </v>
      </c>
      <c r="T22" s="146"/>
    </row>
    <row r="23" spans="1:20" ht="15.75" x14ac:dyDescent="0.25">
      <c r="A23" s="83">
        <v>19</v>
      </c>
      <c r="B23" s="64">
        <f t="shared" ca="1" si="9"/>
        <v>80.3</v>
      </c>
      <c r="C23" s="64">
        <f t="shared" ca="1" si="10"/>
        <v>80.349999999999994</v>
      </c>
      <c r="D23" s="64">
        <f t="shared" ca="1" si="14"/>
        <v>81.180000000000007</v>
      </c>
      <c r="E23" s="84">
        <f t="shared" ca="1" si="11"/>
        <v>80.61</v>
      </c>
      <c r="F23" s="85">
        <f t="shared" ca="1" si="12"/>
        <v>71.61</v>
      </c>
      <c r="G23" s="85">
        <f t="shared" ca="1" si="13"/>
        <v>71.42</v>
      </c>
      <c r="H23" s="85">
        <f t="shared" ca="1" si="15"/>
        <v>70.22</v>
      </c>
      <c r="I23" s="84">
        <f t="shared" ca="1" si="0"/>
        <v>71.083333333333329</v>
      </c>
      <c r="J23" s="84" t="str">
        <f t="shared" ca="1" si="16"/>
        <v xml:space="preserve"> </v>
      </c>
      <c r="K23" s="84" t="str">
        <f t="shared" ca="1" si="1"/>
        <v xml:space="preserve"> </v>
      </c>
      <c r="L23" s="84" t="str">
        <f t="shared" ca="1" si="2"/>
        <v xml:space="preserve"> </v>
      </c>
      <c r="M23" s="84" t="str">
        <f t="shared" ca="1" si="3"/>
        <v xml:space="preserve"> </v>
      </c>
      <c r="N23" s="84" t="str">
        <f t="shared" ca="1" si="4"/>
        <v xml:space="preserve"> </v>
      </c>
      <c r="O23" s="84" t="str">
        <f t="shared" ca="1" si="5"/>
        <v xml:space="preserve"> </v>
      </c>
      <c r="P23" s="84" t="str">
        <f t="shared" ca="1" si="6"/>
        <v xml:space="preserve"> </v>
      </c>
      <c r="Q23" s="84" t="str">
        <f t="shared" ca="1" si="7"/>
        <v xml:space="preserve"> </v>
      </c>
      <c r="R23" s="84" t="str">
        <f t="shared" ca="1" si="8"/>
        <v xml:space="preserve"> </v>
      </c>
      <c r="S23" s="145" t="str">
        <f t="shared" ca="1" si="18"/>
        <v xml:space="preserve"> </v>
      </c>
      <c r="T23" s="146"/>
    </row>
    <row r="24" spans="1:20" ht="15.75" x14ac:dyDescent="0.25">
      <c r="A24" s="83">
        <v>20</v>
      </c>
      <c r="B24" s="64">
        <f t="shared" ca="1" si="9"/>
        <v>81.28</v>
      </c>
      <c r="C24" s="64">
        <f t="shared" ca="1" si="10"/>
        <v>80.459999999999994</v>
      </c>
      <c r="D24" s="64">
        <f t="shared" ca="1" si="14"/>
        <v>80.98</v>
      </c>
      <c r="E24" s="84">
        <f t="shared" ca="1" si="11"/>
        <v>80.90666666666668</v>
      </c>
      <c r="F24" s="85">
        <f t="shared" ca="1" si="12"/>
        <v>70.12</v>
      </c>
      <c r="G24" s="85">
        <f t="shared" ca="1" si="13"/>
        <v>71.37</v>
      </c>
      <c r="H24" s="85">
        <f t="shared" ca="1" si="15"/>
        <v>70.66</v>
      </c>
      <c r="I24" s="84">
        <f t="shared" ca="1" si="0"/>
        <v>70.716666666666669</v>
      </c>
      <c r="J24" s="84" t="str">
        <f t="shared" ca="1" si="16"/>
        <v xml:space="preserve"> </v>
      </c>
      <c r="K24" s="84" t="str">
        <f t="shared" ca="1" si="1"/>
        <v xml:space="preserve"> </v>
      </c>
      <c r="L24" s="84" t="str">
        <f t="shared" ca="1" si="2"/>
        <v xml:space="preserve"> </v>
      </c>
      <c r="M24" s="84" t="str">
        <f t="shared" ca="1" si="3"/>
        <v xml:space="preserve"> </v>
      </c>
      <c r="N24" s="84" t="str">
        <f t="shared" ca="1" si="4"/>
        <v xml:space="preserve"> </v>
      </c>
      <c r="O24" s="84" t="str">
        <f t="shared" ca="1" si="5"/>
        <v xml:space="preserve"> </v>
      </c>
      <c r="P24" s="84" t="str">
        <f t="shared" ca="1" si="6"/>
        <v xml:space="preserve"> </v>
      </c>
      <c r="Q24" s="84" t="str">
        <f t="shared" ca="1" si="7"/>
        <v xml:space="preserve"> </v>
      </c>
      <c r="R24" s="84" t="str">
        <f t="shared" ca="1" si="8"/>
        <v xml:space="preserve"> </v>
      </c>
      <c r="S24" s="145" t="str">
        <f t="shared" ca="1" si="18"/>
        <v xml:space="preserve"> </v>
      </c>
      <c r="T24" s="146"/>
    </row>
    <row r="25" spans="1:20" ht="15.75" x14ac:dyDescent="0.25">
      <c r="A25" s="83">
        <v>21</v>
      </c>
      <c r="B25" s="64">
        <f t="shared" ca="1" si="9"/>
        <v>84.17</v>
      </c>
      <c r="C25" s="64">
        <f t="shared" ca="1" si="10"/>
        <v>80.69</v>
      </c>
      <c r="D25" s="64">
        <f t="shared" ca="1" si="14"/>
        <v>80.45</v>
      </c>
      <c r="E25" s="84">
        <f t="shared" ca="1" si="11"/>
        <v>81.77</v>
      </c>
      <c r="F25" s="85">
        <f t="shared" ca="1" si="12"/>
        <v>70.400000000000006</v>
      </c>
      <c r="G25" s="85">
        <f t="shared" ca="1" si="13"/>
        <v>71.84</v>
      </c>
      <c r="H25" s="85">
        <f t="shared" ca="1" si="15"/>
        <v>70.650000000000006</v>
      </c>
      <c r="I25" s="84">
        <f t="shared" ca="1" si="0"/>
        <v>70.963333333333338</v>
      </c>
      <c r="J25" s="84" t="str">
        <f t="shared" ca="1" si="16"/>
        <v xml:space="preserve"> </v>
      </c>
      <c r="K25" s="84" t="str">
        <f t="shared" ca="1" si="1"/>
        <v xml:space="preserve"> </v>
      </c>
      <c r="L25" s="84" t="str">
        <f t="shared" ca="1" si="2"/>
        <v xml:space="preserve"> </v>
      </c>
      <c r="M25" s="84" t="str">
        <f t="shared" ca="1" si="3"/>
        <v xml:space="preserve"> </v>
      </c>
      <c r="N25" s="84" t="str">
        <f t="shared" ca="1" si="4"/>
        <v xml:space="preserve"> </v>
      </c>
      <c r="O25" s="84" t="str">
        <f t="shared" ca="1" si="5"/>
        <v xml:space="preserve"> </v>
      </c>
      <c r="P25" s="84" t="str">
        <f t="shared" ca="1" si="6"/>
        <v xml:space="preserve"> </v>
      </c>
      <c r="Q25" s="84" t="str">
        <f t="shared" ca="1" si="7"/>
        <v xml:space="preserve"> </v>
      </c>
      <c r="R25" s="84" t="str">
        <f t="shared" ca="1" si="8"/>
        <v xml:space="preserve"> </v>
      </c>
      <c r="S25" s="145" t="str">
        <f t="shared" ca="1" si="18"/>
        <v xml:space="preserve"> </v>
      </c>
      <c r="T25" s="146"/>
    </row>
    <row r="26" spans="1:20" ht="15.75" x14ac:dyDescent="0.25">
      <c r="A26" s="83">
        <v>22</v>
      </c>
      <c r="B26" s="64">
        <f t="shared" ca="1" si="9"/>
        <v>83.42</v>
      </c>
      <c r="C26" s="64">
        <f t="shared" ca="1" si="10"/>
        <v>80.42</v>
      </c>
      <c r="D26" s="64">
        <f t="shared" ca="1" si="14"/>
        <v>80.180000000000007</v>
      </c>
      <c r="E26" s="84">
        <f t="shared" ca="1" si="11"/>
        <v>81.34</v>
      </c>
      <c r="F26" s="85">
        <f t="shared" ca="1" si="12"/>
        <v>70.64</v>
      </c>
      <c r="G26" s="85">
        <f t="shared" ca="1" si="13"/>
        <v>71.319999999999993</v>
      </c>
      <c r="H26" s="85">
        <f t="shared" ca="1" si="15"/>
        <v>71.44</v>
      </c>
      <c r="I26" s="84">
        <f t="shared" ca="1" si="0"/>
        <v>71.133333333333326</v>
      </c>
      <c r="J26" s="84" t="str">
        <f t="shared" ca="1" si="16"/>
        <v xml:space="preserve"> </v>
      </c>
      <c r="K26" s="84" t="str">
        <f t="shared" ca="1" si="1"/>
        <v xml:space="preserve"> </v>
      </c>
      <c r="L26" s="84" t="str">
        <f t="shared" ca="1" si="2"/>
        <v xml:space="preserve"> </v>
      </c>
      <c r="M26" s="84" t="str">
        <f t="shared" ca="1" si="3"/>
        <v xml:space="preserve"> </v>
      </c>
      <c r="N26" s="84" t="str">
        <f t="shared" ca="1" si="4"/>
        <v xml:space="preserve"> </v>
      </c>
      <c r="O26" s="84" t="str">
        <f t="shared" ca="1" si="5"/>
        <v xml:space="preserve"> </v>
      </c>
      <c r="P26" s="84" t="str">
        <f t="shared" ca="1" si="6"/>
        <v xml:space="preserve"> </v>
      </c>
      <c r="Q26" s="84" t="str">
        <f t="shared" ca="1" si="7"/>
        <v xml:space="preserve"> </v>
      </c>
      <c r="R26" s="84" t="str">
        <f t="shared" ca="1" si="8"/>
        <v xml:space="preserve"> </v>
      </c>
      <c r="S26" s="145" t="str">
        <f t="shared" ca="1" si="18"/>
        <v xml:space="preserve"> </v>
      </c>
      <c r="T26" s="146"/>
    </row>
    <row r="27" spans="1:20" ht="15.75" x14ac:dyDescent="0.25">
      <c r="A27" s="83">
        <v>23</v>
      </c>
      <c r="B27" s="64">
        <f t="shared" ca="1" si="9"/>
        <v>81.650000000000006</v>
      </c>
      <c r="C27" s="64">
        <f t="shared" ca="1" si="10"/>
        <v>82.04</v>
      </c>
      <c r="D27" s="64">
        <f t="shared" ca="1" si="14"/>
        <v>81.87</v>
      </c>
      <c r="E27" s="84">
        <f t="shared" ca="1" si="11"/>
        <v>81.853333333333339</v>
      </c>
      <c r="F27" s="85">
        <f t="shared" ca="1" si="12"/>
        <v>71.510000000000005</v>
      </c>
      <c r="G27" s="85">
        <f t="shared" ca="1" si="13"/>
        <v>70.17</v>
      </c>
      <c r="H27" s="85">
        <f t="shared" ca="1" si="15"/>
        <v>70.25</v>
      </c>
      <c r="I27" s="84">
        <f t="shared" ca="1" si="0"/>
        <v>70.643333333333331</v>
      </c>
      <c r="J27" s="84" t="str">
        <f t="shared" ca="1" si="16"/>
        <v xml:space="preserve"> </v>
      </c>
      <c r="K27" s="84" t="str">
        <f t="shared" ca="1" si="1"/>
        <v xml:space="preserve"> </v>
      </c>
      <c r="L27" s="84" t="str">
        <f t="shared" ca="1" si="2"/>
        <v xml:space="preserve"> </v>
      </c>
      <c r="M27" s="84" t="str">
        <f t="shared" ca="1" si="3"/>
        <v xml:space="preserve"> </v>
      </c>
      <c r="N27" s="84" t="str">
        <f t="shared" ca="1" si="4"/>
        <v xml:space="preserve"> </v>
      </c>
      <c r="O27" s="84" t="str">
        <f t="shared" ca="1" si="5"/>
        <v xml:space="preserve"> </v>
      </c>
      <c r="P27" s="84" t="str">
        <f t="shared" ca="1" si="6"/>
        <v xml:space="preserve"> </v>
      </c>
      <c r="Q27" s="84" t="str">
        <f t="shared" ca="1" si="7"/>
        <v xml:space="preserve"> </v>
      </c>
      <c r="R27" s="84" t="str">
        <f t="shared" ca="1" si="8"/>
        <v xml:space="preserve"> </v>
      </c>
      <c r="S27" s="145" t="str">
        <f t="shared" ca="1" si="18"/>
        <v xml:space="preserve"> </v>
      </c>
      <c r="T27" s="146"/>
    </row>
    <row r="28" spans="1:20" ht="15.75" x14ac:dyDescent="0.25">
      <c r="A28" s="83">
        <v>24</v>
      </c>
      <c r="B28" s="64">
        <f t="shared" ca="1" si="9"/>
        <v>80.290000000000006</v>
      </c>
      <c r="C28" s="64">
        <f t="shared" ca="1" si="10"/>
        <v>79.88</v>
      </c>
      <c r="D28" s="64">
        <f t="shared" ca="1" si="14"/>
        <v>79.78</v>
      </c>
      <c r="E28" s="84">
        <f t="shared" ca="1" si="11"/>
        <v>79.983333333333334</v>
      </c>
      <c r="F28" s="85">
        <f t="shared" ca="1" si="12"/>
        <v>71.510000000000005</v>
      </c>
      <c r="G28" s="85">
        <f t="shared" ca="1" si="13"/>
        <v>69.55</v>
      </c>
      <c r="H28" s="85">
        <f t="shared" ca="1" si="15"/>
        <v>69.349999999999994</v>
      </c>
      <c r="I28" s="84">
        <f t="shared" ca="1" si="0"/>
        <v>70.13666666666667</v>
      </c>
      <c r="J28" s="84" t="str">
        <f t="shared" ca="1" si="16"/>
        <v xml:space="preserve"> </v>
      </c>
      <c r="K28" s="84" t="str">
        <f t="shared" ca="1" si="1"/>
        <v xml:space="preserve"> </v>
      </c>
      <c r="L28" s="84" t="str">
        <f t="shared" ca="1" si="2"/>
        <v xml:space="preserve"> </v>
      </c>
      <c r="M28" s="84" t="str">
        <f t="shared" ca="1" si="3"/>
        <v xml:space="preserve"> </v>
      </c>
      <c r="N28" s="84" t="str">
        <f t="shared" ca="1" si="4"/>
        <v xml:space="preserve"> </v>
      </c>
      <c r="O28" s="84" t="str">
        <f t="shared" ca="1" si="5"/>
        <v xml:space="preserve"> </v>
      </c>
      <c r="P28" s="84" t="str">
        <f t="shared" ca="1" si="6"/>
        <v xml:space="preserve"> </v>
      </c>
      <c r="Q28" s="84" t="str">
        <f t="shared" ca="1" si="7"/>
        <v xml:space="preserve"> </v>
      </c>
      <c r="R28" s="84" t="str">
        <f t="shared" ca="1" si="8"/>
        <v xml:space="preserve"> </v>
      </c>
      <c r="S28" s="145" t="str">
        <f t="shared" ca="1" si="18"/>
        <v xml:space="preserve"> </v>
      </c>
      <c r="T28" s="146"/>
    </row>
    <row r="29" spans="1:20" ht="15.75" x14ac:dyDescent="0.25">
      <c r="A29" s="83">
        <v>25</v>
      </c>
      <c r="B29" s="64">
        <f t="shared" ca="1" si="9"/>
        <v>80.14</v>
      </c>
      <c r="C29" s="64">
        <f t="shared" ca="1" si="10"/>
        <v>80.36</v>
      </c>
      <c r="D29" s="64">
        <f t="shared" ca="1" si="14"/>
        <v>80.349999999999994</v>
      </c>
      <c r="E29" s="84">
        <f t="shared" ca="1" si="11"/>
        <v>80.283333333333331</v>
      </c>
      <c r="F29" s="85">
        <f t="shared" ca="1" si="12"/>
        <v>70.34</v>
      </c>
      <c r="G29" s="85">
        <f t="shared" ca="1" si="13"/>
        <v>69.66</v>
      </c>
      <c r="H29" s="85">
        <f t="shared" ca="1" si="15"/>
        <v>69.209999999999994</v>
      </c>
      <c r="I29" s="84">
        <f t="shared" ca="1" si="0"/>
        <v>69.736666666666665</v>
      </c>
      <c r="J29" s="84" t="str">
        <f t="shared" ca="1" si="16"/>
        <v xml:space="preserve"> </v>
      </c>
      <c r="K29" s="84" t="str">
        <f t="shared" ca="1" si="1"/>
        <v xml:space="preserve"> </v>
      </c>
      <c r="L29" s="84" t="str">
        <f t="shared" ca="1" si="2"/>
        <v xml:space="preserve"> </v>
      </c>
      <c r="M29" s="84" t="str">
        <f t="shared" ca="1" si="3"/>
        <v xml:space="preserve"> </v>
      </c>
      <c r="N29" s="84" t="str">
        <f t="shared" ca="1" si="4"/>
        <v xml:space="preserve"> </v>
      </c>
      <c r="O29" s="84" t="str">
        <f t="shared" ca="1" si="5"/>
        <v xml:space="preserve"> </v>
      </c>
      <c r="P29" s="84" t="str">
        <f t="shared" ca="1" si="6"/>
        <v xml:space="preserve"> </v>
      </c>
      <c r="Q29" s="84" t="str">
        <f t="shared" ca="1" si="7"/>
        <v xml:space="preserve"> </v>
      </c>
      <c r="R29" s="84" t="str">
        <f t="shared" ca="1" si="8"/>
        <v xml:space="preserve"> </v>
      </c>
      <c r="S29" s="145" t="str">
        <f t="shared" ca="1" si="18"/>
        <v xml:space="preserve"> </v>
      </c>
      <c r="T29" s="146"/>
    </row>
    <row r="30" spans="1:20" ht="15.75" x14ac:dyDescent="0.25">
      <c r="A30" s="83">
        <v>26</v>
      </c>
      <c r="B30" s="64">
        <f t="shared" ca="1" si="9"/>
        <v>82.28</v>
      </c>
      <c r="C30" s="64">
        <f t="shared" ca="1" si="10"/>
        <v>82.12</v>
      </c>
      <c r="D30" s="64">
        <f t="shared" ca="1" si="14"/>
        <v>81.150000000000006</v>
      </c>
      <c r="E30" s="84">
        <f t="shared" ca="1" si="11"/>
        <v>81.850000000000009</v>
      </c>
      <c r="F30" s="85">
        <f t="shared" ca="1" si="12"/>
        <v>70.97</v>
      </c>
      <c r="G30" s="85">
        <f t="shared" ca="1" si="13"/>
        <v>71.099999999999994</v>
      </c>
      <c r="H30" s="85">
        <f t="shared" ca="1" si="15"/>
        <v>71.41</v>
      </c>
      <c r="I30" s="84">
        <f t="shared" ca="1" si="0"/>
        <v>71.16</v>
      </c>
      <c r="J30" s="84" t="str">
        <f t="shared" ca="1" si="16"/>
        <v xml:space="preserve"> </v>
      </c>
      <c r="K30" s="84" t="str">
        <f t="shared" ca="1" si="1"/>
        <v xml:space="preserve"> </v>
      </c>
      <c r="L30" s="84" t="str">
        <f t="shared" ca="1" si="2"/>
        <v xml:space="preserve"> </v>
      </c>
      <c r="M30" s="84" t="str">
        <f t="shared" ca="1" si="3"/>
        <v xml:space="preserve"> </v>
      </c>
      <c r="N30" s="84" t="str">
        <f t="shared" ca="1" si="4"/>
        <v xml:space="preserve"> </v>
      </c>
      <c r="O30" s="84" t="str">
        <f t="shared" ca="1" si="5"/>
        <v xml:space="preserve"> </v>
      </c>
      <c r="P30" s="84" t="str">
        <f t="shared" ca="1" si="6"/>
        <v xml:space="preserve"> </v>
      </c>
      <c r="Q30" s="84" t="str">
        <f t="shared" ca="1" si="7"/>
        <v xml:space="preserve"> </v>
      </c>
      <c r="R30" s="84" t="str">
        <f t="shared" ca="1" si="8"/>
        <v xml:space="preserve"> </v>
      </c>
      <c r="S30" s="145" t="str">
        <f t="shared" ca="1" si="18"/>
        <v xml:space="preserve"> </v>
      </c>
      <c r="T30" s="146"/>
    </row>
    <row r="31" spans="1:20" ht="15.75" x14ac:dyDescent="0.25">
      <c r="A31" s="83">
        <v>27</v>
      </c>
      <c r="B31" s="64">
        <f t="shared" ca="1" si="9"/>
        <v>81.19</v>
      </c>
      <c r="C31" s="64">
        <f t="shared" ca="1" si="10"/>
        <v>81.05</v>
      </c>
      <c r="D31" s="64">
        <f t="shared" ca="1" si="14"/>
        <v>81.349999999999994</v>
      </c>
      <c r="E31" s="84">
        <f t="shared" ca="1" si="11"/>
        <v>81.196666666666673</v>
      </c>
      <c r="F31" s="85">
        <f t="shared" ca="1" si="12"/>
        <v>70.36</v>
      </c>
      <c r="G31" s="85">
        <f t="shared" ca="1" si="13"/>
        <v>70.180000000000007</v>
      </c>
      <c r="H31" s="85">
        <f t="shared" ca="1" si="15"/>
        <v>71.42</v>
      </c>
      <c r="I31" s="84">
        <f t="shared" ca="1" si="0"/>
        <v>70.65333333333335</v>
      </c>
      <c r="J31" s="84" t="str">
        <f t="shared" ca="1" si="16"/>
        <v xml:space="preserve"> </v>
      </c>
      <c r="K31" s="84" t="str">
        <f t="shared" ca="1" si="1"/>
        <v xml:space="preserve"> </v>
      </c>
      <c r="L31" s="84" t="str">
        <f t="shared" ca="1" si="2"/>
        <v xml:space="preserve"> </v>
      </c>
      <c r="M31" s="84" t="str">
        <f t="shared" ca="1" si="3"/>
        <v xml:space="preserve"> </v>
      </c>
      <c r="N31" s="84" t="str">
        <f t="shared" ca="1" si="4"/>
        <v xml:space="preserve"> </v>
      </c>
      <c r="O31" s="84" t="str">
        <f t="shared" ca="1" si="5"/>
        <v xml:space="preserve"> </v>
      </c>
      <c r="P31" s="84" t="str">
        <f t="shared" ca="1" si="6"/>
        <v xml:space="preserve"> </v>
      </c>
      <c r="Q31" s="84" t="str">
        <f t="shared" ca="1" si="7"/>
        <v xml:space="preserve"> </v>
      </c>
      <c r="R31" s="84" t="str">
        <f t="shared" ca="1" si="8"/>
        <v xml:space="preserve"> </v>
      </c>
      <c r="S31" s="145" t="str">
        <f t="shared" ca="1" si="18"/>
        <v xml:space="preserve"> </v>
      </c>
      <c r="T31" s="146"/>
    </row>
    <row r="32" spans="1:20" ht="15.75" x14ac:dyDescent="0.25">
      <c r="A32" s="83">
        <v>28</v>
      </c>
      <c r="B32" s="64">
        <f t="shared" ca="1" si="9"/>
        <v>81.77</v>
      </c>
      <c r="C32" s="64">
        <f t="shared" ca="1" si="10"/>
        <v>81.48</v>
      </c>
      <c r="D32" s="64">
        <f t="shared" ca="1" si="14"/>
        <v>80.260000000000005</v>
      </c>
      <c r="E32" s="84">
        <f ca="1">IF(AVERAGE(B32:D32)=0, " ",AVERAGE(B32:D32))</f>
        <v>81.17</v>
      </c>
      <c r="F32" s="85">
        <f t="shared" ca="1" si="12"/>
        <v>69.709999999999994</v>
      </c>
      <c r="G32" s="85">
        <f t="shared" ca="1" si="13"/>
        <v>69.56</v>
      </c>
      <c r="H32" s="85">
        <f t="shared" ca="1" si="15"/>
        <v>71.819999999999993</v>
      </c>
      <c r="I32" s="84">
        <f t="shared" ca="1" si="0"/>
        <v>70.36333333333333</v>
      </c>
      <c r="J32" s="84" t="str">
        <f t="shared" ca="1" si="16"/>
        <v xml:space="preserve"> </v>
      </c>
      <c r="K32" s="84" t="str">
        <f t="shared" ca="1" si="1"/>
        <v xml:space="preserve"> </v>
      </c>
      <c r="L32" s="84" t="str">
        <f t="shared" ca="1" si="2"/>
        <v xml:space="preserve"> </v>
      </c>
      <c r="M32" s="84" t="str">
        <f t="shared" ca="1" si="3"/>
        <v xml:space="preserve"> </v>
      </c>
      <c r="N32" s="84" t="str">
        <f t="shared" ca="1" si="4"/>
        <v xml:space="preserve"> </v>
      </c>
      <c r="O32" s="84" t="str">
        <f t="shared" ca="1" si="5"/>
        <v xml:space="preserve"> </v>
      </c>
      <c r="P32" s="84" t="str">
        <f t="shared" ca="1" si="6"/>
        <v xml:space="preserve"> </v>
      </c>
      <c r="Q32" s="84" t="str">
        <f t="shared" ca="1" si="7"/>
        <v xml:space="preserve"> </v>
      </c>
      <c r="R32" s="84" t="str">
        <f t="shared" ca="1" si="8"/>
        <v xml:space="preserve"> </v>
      </c>
      <c r="S32" s="145" t="str">
        <f t="shared" ca="1" si="18"/>
        <v xml:space="preserve"> </v>
      </c>
      <c r="T32" s="146"/>
    </row>
    <row r="33" spans="1:20" ht="15.75" x14ac:dyDescent="0.25">
      <c r="A33" s="83">
        <v>29</v>
      </c>
      <c r="B33" s="64">
        <f t="shared" ca="1" si="9"/>
        <v>81.14</v>
      </c>
      <c r="C33" s="64">
        <f t="shared" ca="1" si="10"/>
        <v>81.55</v>
      </c>
      <c r="D33" s="64">
        <f t="shared" ca="1" si="14"/>
        <v>80.45</v>
      </c>
      <c r="E33" s="84">
        <f t="shared" ref="E33:E35" ca="1" si="19">IF(AVERAGE(B33:D33)=0, " ",AVERAGE(B33:D33))</f>
        <v>81.046666666666667</v>
      </c>
      <c r="F33" s="85">
        <f t="shared" ca="1" si="12"/>
        <v>69.81</v>
      </c>
      <c r="G33" s="85">
        <f t="shared" ca="1" si="13"/>
        <v>69.72</v>
      </c>
      <c r="H33" s="85">
        <f t="shared" ca="1" si="15"/>
        <v>69.63</v>
      </c>
      <c r="I33" s="84">
        <f t="shared" ca="1" si="0"/>
        <v>69.72</v>
      </c>
      <c r="J33" s="84" t="str">
        <f t="shared" ca="1" si="16"/>
        <v xml:space="preserve"> </v>
      </c>
      <c r="K33" s="84" t="str">
        <f t="shared" ca="1" si="1"/>
        <v xml:space="preserve"> </v>
      </c>
      <c r="L33" s="84" t="str">
        <f t="shared" ca="1" si="2"/>
        <v xml:space="preserve"> </v>
      </c>
      <c r="M33" s="84" t="str">
        <f t="shared" ca="1" si="3"/>
        <v xml:space="preserve"> </v>
      </c>
      <c r="N33" s="84" t="str">
        <f t="shared" ca="1" si="4"/>
        <v xml:space="preserve"> </v>
      </c>
      <c r="O33" s="84" t="str">
        <f t="shared" ca="1" si="5"/>
        <v xml:space="preserve"> </v>
      </c>
      <c r="P33" s="84" t="str">
        <f t="shared" ca="1" si="6"/>
        <v xml:space="preserve"> </v>
      </c>
      <c r="Q33" s="84" t="str">
        <f t="shared" ca="1" si="7"/>
        <v xml:space="preserve"> </v>
      </c>
      <c r="R33" s="84" t="str">
        <f t="shared" ca="1" si="8"/>
        <v xml:space="preserve"> </v>
      </c>
      <c r="S33" s="145" t="str">
        <f t="shared" ca="1" si="18"/>
        <v xml:space="preserve"> </v>
      </c>
      <c r="T33" s="146"/>
    </row>
    <row r="34" spans="1:20" ht="15.75" x14ac:dyDescent="0.25">
      <c r="A34" s="83">
        <v>30</v>
      </c>
      <c r="B34" s="64">
        <f t="shared" ca="1" si="9"/>
        <v>80.28</v>
      </c>
      <c r="C34" s="64">
        <f t="shared" ca="1" si="10"/>
        <v>80.62</v>
      </c>
      <c r="D34" s="64">
        <f t="shared" ca="1" si="14"/>
        <v>80.78</v>
      </c>
      <c r="E34" s="84">
        <f t="shared" ca="1" si="19"/>
        <v>80.56</v>
      </c>
      <c r="F34" s="85">
        <f t="shared" ca="1" si="12"/>
        <v>69.790000000000006</v>
      </c>
      <c r="G34" s="85">
        <f t="shared" ca="1" si="13"/>
        <v>69.709999999999994</v>
      </c>
      <c r="H34" s="85">
        <f t="shared" ca="1" si="15"/>
        <v>71.260000000000005</v>
      </c>
      <c r="I34" s="84">
        <f t="shared" ca="1" si="0"/>
        <v>70.25333333333333</v>
      </c>
      <c r="J34" s="84" t="str">
        <f t="shared" ca="1" si="16"/>
        <v xml:space="preserve"> </v>
      </c>
      <c r="K34" s="84" t="str">
        <f t="shared" ca="1" si="1"/>
        <v xml:space="preserve"> </v>
      </c>
      <c r="L34" s="84" t="str">
        <f t="shared" ca="1" si="2"/>
        <v xml:space="preserve"> </v>
      </c>
      <c r="M34" s="84" t="str">
        <f t="shared" ca="1" si="3"/>
        <v xml:space="preserve"> </v>
      </c>
      <c r="N34" s="84" t="str">
        <f t="shared" ca="1" si="4"/>
        <v xml:space="preserve"> </v>
      </c>
      <c r="O34" s="84" t="str">
        <f t="shared" ca="1" si="5"/>
        <v xml:space="preserve"> </v>
      </c>
      <c r="P34" s="84" t="str">
        <f t="shared" ca="1" si="6"/>
        <v xml:space="preserve"> </v>
      </c>
      <c r="Q34" s="84" t="str">
        <f t="shared" ca="1" si="7"/>
        <v xml:space="preserve"> </v>
      </c>
      <c r="R34" s="84" t="str">
        <f t="shared" ca="1" si="8"/>
        <v xml:space="preserve"> </v>
      </c>
      <c r="S34" s="145" t="str">
        <f t="shared" ca="1" si="18"/>
        <v xml:space="preserve"> </v>
      </c>
      <c r="T34" s="146"/>
    </row>
    <row r="35" spans="1:20" ht="15.75" x14ac:dyDescent="0.25">
      <c r="A35" s="83">
        <v>31</v>
      </c>
      <c r="B35" s="64">
        <f t="shared" ca="1" si="9"/>
        <v>81.02</v>
      </c>
      <c r="C35" s="64">
        <f t="shared" ca="1" si="10"/>
        <v>81.75</v>
      </c>
      <c r="D35" s="64">
        <f t="shared" ca="1" si="14"/>
        <v>82.08</v>
      </c>
      <c r="E35" s="84">
        <f t="shared" ca="1" si="19"/>
        <v>81.61666666666666</v>
      </c>
      <c r="F35" s="85">
        <f t="shared" ca="1" si="12"/>
        <v>70.39</v>
      </c>
      <c r="G35" s="85">
        <f t="shared" ca="1" si="13"/>
        <v>70.510000000000005</v>
      </c>
      <c r="H35" s="85">
        <f t="shared" ca="1" si="15"/>
        <v>69.760000000000005</v>
      </c>
      <c r="I35" s="84">
        <f t="shared" ca="1" si="0"/>
        <v>70.220000000000013</v>
      </c>
      <c r="J35" s="84" t="str">
        <f t="shared" ca="1" si="16"/>
        <v xml:space="preserve"> </v>
      </c>
      <c r="K35" s="84" t="str">
        <f t="shared" ca="1" si="1"/>
        <v xml:space="preserve"> </v>
      </c>
      <c r="L35" s="84" t="str">
        <f t="shared" ca="1" si="2"/>
        <v xml:space="preserve"> </v>
      </c>
      <c r="M35" s="84" t="str">
        <f t="shared" ca="1" si="3"/>
        <v xml:space="preserve"> </v>
      </c>
      <c r="N35" s="84" t="str">
        <f t="shared" ca="1" si="4"/>
        <v xml:space="preserve"> </v>
      </c>
      <c r="O35" s="84" t="str">
        <f t="shared" ca="1" si="5"/>
        <v xml:space="preserve"> </v>
      </c>
      <c r="P35" s="84" t="str">
        <f t="shared" ca="1" si="6"/>
        <v xml:space="preserve"> </v>
      </c>
      <c r="Q35" s="84" t="str">
        <f t="shared" ca="1" si="7"/>
        <v xml:space="preserve"> </v>
      </c>
      <c r="R35" s="84" t="str">
        <f t="shared" ca="1" si="8"/>
        <v xml:space="preserve"> </v>
      </c>
      <c r="S35" s="145" t="str">
        <f t="shared" ca="1" si="18"/>
        <v xml:space="preserve"> </v>
      </c>
      <c r="T35" s="146"/>
    </row>
    <row r="36" spans="1:20" s="86" customFormat="1" x14ac:dyDescent="0.25">
      <c r="E36" s="87">
        <f ca="1">AVERAGE(E5:E33)</f>
        <v>81.394540229885052</v>
      </c>
      <c r="F36" s="87"/>
      <c r="G36" s="87"/>
      <c r="H36" s="87"/>
      <c r="I36" s="87">
        <f t="shared" ref="I36:R36" ca="1" si="20">AVERAGE(I5:I33)</f>
        <v>70.14649425287358</v>
      </c>
      <c r="J36" s="88" t="e">
        <f t="shared" ca="1" si="20"/>
        <v>#DIV/0!</v>
      </c>
      <c r="K36" s="88" t="e">
        <f t="shared" ca="1" si="20"/>
        <v>#DIV/0!</v>
      </c>
      <c r="L36" s="88" t="e">
        <f t="shared" ca="1" si="20"/>
        <v>#DIV/0!</v>
      </c>
      <c r="M36" s="88" t="e">
        <f t="shared" ca="1" si="20"/>
        <v>#DIV/0!</v>
      </c>
      <c r="N36" s="88" t="e">
        <f t="shared" ca="1" si="20"/>
        <v>#DIV/0!</v>
      </c>
      <c r="O36" s="88" t="e">
        <f t="shared" ca="1" si="20"/>
        <v>#DIV/0!</v>
      </c>
      <c r="P36" s="89" t="e">
        <f t="shared" ca="1" si="20"/>
        <v>#DIV/0!</v>
      </c>
      <c r="Q36" s="88" t="e">
        <f t="shared" ca="1" si="20"/>
        <v>#DIV/0!</v>
      </c>
      <c r="R36" s="88" t="e">
        <f t="shared" ca="1" si="20"/>
        <v>#DIV/0!</v>
      </c>
      <c r="S36" s="147" t="e">
        <f t="shared" ref="S36" ca="1" si="21">IF(J36=0," ",(J36-M36)/J36)</f>
        <v>#DIV/0!</v>
      </c>
      <c r="T36" s="148"/>
    </row>
  </sheetData>
  <mergeCells count="38">
    <mergeCell ref="S35:T35"/>
    <mergeCell ref="S36:T36"/>
    <mergeCell ref="S29:T29"/>
    <mergeCell ref="S30:T30"/>
    <mergeCell ref="S31:T31"/>
    <mergeCell ref="S32:T32"/>
    <mergeCell ref="S33:T33"/>
    <mergeCell ref="S34:T34"/>
    <mergeCell ref="S28:T28"/>
    <mergeCell ref="S17:T17"/>
    <mergeCell ref="S18:T18"/>
    <mergeCell ref="S19:T19"/>
    <mergeCell ref="S20:T20"/>
    <mergeCell ref="S21:T21"/>
    <mergeCell ref="S22:T22"/>
    <mergeCell ref="S23:T23"/>
    <mergeCell ref="S24:T24"/>
    <mergeCell ref="S25:T25"/>
    <mergeCell ref="S26:T26"/>
    <mergeCell ref="S27:T27"/>
    <mergeCell ref="S16:T16"/>
    <mergeCell ref="S5:T5"/>
    <mergeCell ref="S6:T6"/>
    <mergeCell ref="S7:T7"/>
    <mergeCell ref="S8:T8"/>
    <mergeCell ref="S9:T9"/>
    <mergeCell ref="S10:T10"/>
    <mergeCell ref="S11:T11"/>
    <mergeCell ref="S12:T12"/>
    <mergeCell ref="S13:T13"/>
    <mergeCell ref="S14:T14"/>
    <mergeCell ref="S15:T15"/>
    <mergeCell ref="S3:T4"/>
    <mergeCell ref="E3:E4"/>
    <mergeCell ref="I3:I4"/>
    <mergeCell ref="J3:L3"/>
    <mergeCell ref="M3:O3"/>
    <mergeCell ref="P3:R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F083-7934-49EC-95F1-36E7D431697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1167.3333333333333</v>
      </c>
    </row>
    <row r="7" spans="1:19" x14ac:dyDescent="0.25">
      <c r="A7" s="2"/>
      <c r="C7" s="9" t="s">
        <v>26</v>
      </c>
      <c r="D7" s="10"/>
      <c r="E7" s="10"/>
      <c r="F7" s="11">
        <v>1896</v>
      </c>
      <c r="G7" s="12"/>
      <c r="H7" s="12"/>
      <c r="I7" s="12"/>
      <c r="J7" s="159">
        <f>AVERAGE(F7:I7)</f>
        <v>1896</v>
      </c>
      <c r="K7" s="160"/>
      <c r="M7" s="8">
        <v>2</v>
      </c>
      <c r="N7" s="157">
        <v>9.1999999999999993</v>
      </c>
      <c r="O7" s="158"/>
      <c r="P7" s="2"/>
      <c r="R7" s="56" t="s">
        <v>1</v>
      </c>
      <c r="S7" s="72">
        <f>AVERAGE(J10,J67,J122)</f>
        <v>560.41666666666663</v>
      </c>
    </row>
    <row r="8" spans="1:19" x14ac:dyDescent="0.25">
      <c r="A8" s="2"/>
      <c r="C8" s="9" t="s">
        <v>27</v>
      </c>
      <c r="D8" s="10"/>
      <c r="E8" s="10"/>
      <c r="F8" s="11">
        <v>574</v>
      </c>
      <c r="G8" s="12"/>
      <c r="H8" s="12"/>
      <c r="I8" s="12"/>
      <c r="J8" s="159">
        <f t="shared" ref="J8:J13" si="0">AVERAGE(F8:I8)</f>
        <v>574</v>
      </c>
      <c r="K8" s="160"/>
      <c r="M8" s="8">
        <v>3</v>
      </c>
      <c r="N8" s="157">
        <v>9.3000000000000007</v>
      </c>
      <c r="O8" s="158"/>
      <c r="P8" s="2"/>
      <c r="R8" s="56" t="s">
        <v>2</v>
      </c>
      <c r="S8" s="73">
        <f>AVERAGE(J13,J70,J125)</f>
        <v>257.41666666666669</v>
      </c>
    </row>
    <row r="9" spans="1:19" x14ac:dyDescent="0.25">
      <c r="A9" s="2"/>
      <c r="C9" s="9" t="s">
        <v>28</v>
      </c>
      <c r="D9" s="11">
        <v>62.85</v>
      </c>
      <c r="E9" s="11">
        <v>7.5</v>
      </c>
      <c r="F9" s="11">
        <v>1266</v>
      </c>
      <c r="G9" s="11">
        <v>1168</v>
      </c>
      <c r="H9" s="11">
        <v>1112</v>
      </c>
      <c r="I9" s="11">
        <v>1082</v>
      </c>
      <c r="J9" s="159">
        <f t="shared" si="0"/>
        <v>1157</v>
      </c>
      <c r="K9" s="160"/>
      <c r="M9" s="8">
        <v>4</v>
      </c>
      <c r="N9" s="157">
        <v>8.6999999999999993</v>
      </c>
      <c r="O9" s="158"/>
      <c r="P9" s="2"/>
      <c r="R9" s="74" t="s">
        <v>576</v>
      </c>
      <c r="S9" s="76">
        <f>S6-S7</f>
        <v>606.91666666666663</v>
      </c>
    </row>
    <row r="10" spans="1:19" x14ac:dyDescent="0.25">
      <c r="A10" s="2"/>
      <c r="C10" s="9" t="s">
        <v>30</v>
      </c>
      <c r="D10" s="11">
        <v>63.79</v>
      </c>
      <c r="E10" s="11">
        <v>8.6</v>
      </c>
      <c r="F10" s="11">
        <v>627</v>
      </c>
      <c r="G10" s="11">
        <v>595</v>
      </c>
      <c r="H10" s="11">
        <v>594</v>
      </c>
      <c r="I10" s="11">
        <v>603</v>
      </c>
      <c r="J10" s="159">
        <f t="shared" si="0"/>
        <v>604.75</v>
      </c>
      <c r="K10" s="160"/>
      <c r="M10" s="8">
        <v>5</v>
      </c>
      <c r="N10" s="157">
        <v>9.1999999999999993</v>
      </c>
      <c r="O10" s="158"/>
      <c r="P10" s="2"/>
      <c r="R10" s="74" t="s">
        <v>31</v>
      </c>
      <c r="S10" s="76">
        <f>S7-S8</f>
        <v>302.99999999999994</v>
      </c>
    </row>
    <row r="11" spans="1:19" x14ac:dyDescent="0.25">
      <c r="A11" s="2"/>
      <c r="C11" s="9" t="s">
        <v>32</v>
      </c>
      <c r="D11" s="11"/>
      <c r="E11" s="11"/>
      <c r="F11" s="11">
        <v>419</v>
      </c>
      <c r="G11" s="63">
        <v>390</v>
      </c>
      <c r="H11" s="63">
        <v>392</v>
      </c>
      <c r="I11" s="63">
        <v>410</v>
      </c>
      <c r="J11" s="159">
        <f t="shared" si="0"/>
        <v>402.75</v>
      </c>
      <c r="K11" s="160"/>
      <c r="M11" s="13">
        <v>6</v>
      </c>
      <c r="N11" s="161">
        <v>8.6</v>
      </c>
      <c r="O11" s="162"/>
      <c r="P11" s="2"/>
      <c r="R11" s="74" t="s">
        <v>29</v>
      </c>
      <c r="S11" s="75">
        <f>S6-S8</f>
        <v>909.91666666666652</v>
      </c>
    </row>
    <row r="12" spans="1:19" ht="15.75" thickBot="1" x14ac:dyDescent="0.3">
      <c r="A12" s="2"/>
      <c r="C12" s="9" t="s">
        <v>34</v>
      </c>
      <c r="D12" s="11"/>
      <c r="E12" s="11"/>
      <c r="F12" s="11">
        <v>239</v>
      </c>
      <c r="G12" s="63">
        <v>270</v>
      </c>
      <c r="H12" s="63">
        <v>279</v>
      </c>
      <c r="I12" s="63">
        <v>262</v>
      </c>
      <c r="J12" s="159">
        <f t="shared" si="0"/>
        <v>262.5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0.51991719017704174</v>
      </c>
    </row>
    <row r="13" spans="1:19" ht="15.75" thickBot="1" x14ac:dyDescent="0.3">
      <c r="A13" s="2"/>
      <c r="C13" s="14" t="s">
        <v>38</v>
      </c>
      <c r="D13" s="15">
        <v>63.01</v>
      </c>
      <c r="E13" s="15">
        <v>7.9</v>
      </c>
      <c r="F13" s="15">
        <v>242</v>
      </c>
      <c r="G13" s="15">
        <v>272</v>
      </c>
      <c r="H13" s="15">
        <v>283</v>
      </c>
      <c r="I13" s="15">
        <v>266</v>
      </c>
      <c r="J13" s="163">
        <f t="shared" si="0"/>
        <v>265.75</v>
      </c>
      <c r="K13" s="164"/>
      <c r="M13" s="67" t="s">
        <v>39</v>
      </c>
      <c r="N13" s="65">
        <v>3.27</v>
      </c>
      <c r="O13" s="66">
        <v>5.64</v>
      </c>
      <c r="P13" s="2"/>
      <c r="R13" s="77" t="s">
        <v>37</v>
      </c>
      <c r="S13" s="78">
        <f>S10/S7</f>
        <v>0.54066914498141261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0.77948315248429456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12.84</v>
      </c>
      <c r="E16" s="11">
        <v>10.4</v>
      </c>
      <c r="F16" s="22">
        <v>1142</v>
      </c>
      <c r="G16" s="16"/>
      <c r="H16" s="23" t="s">
        <v>1</v>
      </c>
      <c r="I16" s="175">
        <v>5.96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66.19</v>
      </c>
      <c r="E17" s="11"/>
      <c r="F17" s="22">
        <v>271</v>
      </c>
      <c r="G17" s="16"/>
      <c r="H17" s="27" t="s">
        <v>2</v>
      </c>
      <c r="I17" s="177">
        <v>5.63</v>
      </c>
      <c r="J17" s="177"/>
      <c r="K17" s="178"/>
      <c r="M17" s="65">
        <v>7.1</v>
      </c>
      <c r="N17" s="28">
        <v>105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68.08</v>
      </c>
      <c r="E18" s="11"/>
      <c r="F18" s="22">
        <v>256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65.010000000000005</v>
      </c>
      <c r="E20" s="11"/>
      <c r="F20" s="22">
        <v>266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x14ac:dyDescent="0.25">
      <c r="A21" s="2"/>
      <c r="C21" s="21" t="s">
        <v>57</v>
      </c>
      <c r="D21" s="11">
        <v>68.12</v>
      </c>
      <c r="E21" s="11"/>
      <c r="F21" s="22">
        <v>1705</v>
      </c>
      <c r="G21" s="16"/>
      <c r="H21" s="165">
        <v>1</v>
      </c>
      <c r="I21" s="167">
        <v>633</v>
      </c>
      <c r="J21" s="167">
        <v>324</v>
      </c>
      <c r="K21" s="169">
        <f>((I21-J21)/I21)</f>
        <v>0.4881516587677725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73.540000000000006</v>
      </c>
      <c r="E22" s="11">
        <v>7.9</v>
      </c>
      <c r="F22" s="22">
        <v>523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487</v>
      </c>
      <c r="G23" s="16"/>
      <c r="H23" s="165">
        <v>6</v>
      </c>
      <c r="I23" s="167">
        <v>382</v>
      </c>
      <c r="J23" s="167">
        <v>198</v>
      </c>
      <c r="K23" s="169">
        <f>((I23-J23)/I23)</f>
        <v>0.48167539267015708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77.89</v>
      </c>
      <c r="E24" s="11">
        <v>6.8</v>
      </c>
      <c r="F24" s="22">
        <v>1092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0.47731201382886779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1000</v>
      </c>
      <c r="G25" s="16"/>
      <c r="M25" s="173" t="s">
        <v>64</v>
      </c>
      <c r="N25" s="174"/>
      <c r="O25" s="37">
        <f>(J10-J11)/J10</f>
        <v>0.33402232327408021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0.34823091247672255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-1.2380952380952381E-2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72</v>
      </c>
      <c r="I28" s="33">
        <v>376</v>
      </c>
      <c r="J28" s="33">
        <v>300</v>
      </c>
      <c r="K28" s="34">
        <f>I28-J28</f>
        <v>76</v>
      </c>
      <c r="M28" s="182" t="s">
        <v>73</v>
      </c>
      <c r="N28" s="183"/>
      <c r="O28" s="70">
        <f>(J10-J13)/J10</f>
        <v>0.56056221579164944</v>
      </c>
      <c r="P28" s="2"/>
    </row>
    <row r="29" spans="1:16" ht="15.75" thickBot="1" x14ac:dyDescent="0.3">
      <c r="A29" s="2"/>
      <c r="B29" s="41"/>
      <c r="C29" s="45" t="s">
        <v>74</v>
      </c>
      <c r="D29" s="33">
        <v>73.099999999999994</v>
      </c>
      <c r="E29" s="33">
        <v>68.8</v>
      </c>
      <c r="F29" s="34">
        <v>94.12</v>
      </c>
      <c r="G29" s="48">
        <v>5.5</v>
      </c>
      <c r="H29" s="65" t="s">
        <v>2</v>
      </c>
      <c r="I29" s="35">
        <v>254</v>
      </c>
      <c r="J29" s="35">
        <v>230</v>
      </c>
      <c r="K29" s="36">
        <f>I29-J29</f>
        <v>24</v>
      </c>
      <c r="L29" s="49"/>
      <c r="M29" s="187" t="s">
        <v>75</v>
      </c>
      <c r="N29" s="188"/>
      <c r="O29" s="71">
        <f>(J9-J13)/J9</f>
        <v>0.77031114952463264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78.8</v>
      </c>
      <c r="E30" s="33">
        <v>65.72</v>
      </c>
      <c r="F30" s="34">
        <v>83.41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77.25</v>
      </c>
      <c r="E31" s="33">
        <v>55.37</v>
      </c>
      <c r="F31" s="34">
        <v>71.680000000000007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54.35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84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85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86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87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88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1665</v>
      </c>
      <c r="G64" s="12"/>
      <c r="H64" s="12"/>
      <c r="I64" s="12"/>
      <c r="J64" s="159">
        <f>AVERAGE(F64:I64)</f>
        <v>1665</v>
      </c>
      <c r="K64" s="160"/>
      <c r="M64" s="8">
        <v>2</v>
      </c>
      <c r="N64" s="157">
        <v>9.1999999999999993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570</v>
      </c>
      <c r="G65" s="12"/>
      <c r="H65" s="12"/>
      <c r="I65" s="12"/>
      <c r="J65" s="159">
        <f t="shared" ref="J65:J70" si="1">AVERAGE(F65:I65)</f>
        <v>570</v>
      </c>
      <c r="K65" s="160"/>
      <c r="M65" s="8">
        <v>3</v>
      </c>
      <c r="N65" s="157">
        <v>9.4</v>
      </c>
      <c r="O65" s="158"/>
      <c r="P65" s="2"/>
    </row>
    <row r="66" spans="1:16" ht="15" customHeight="1" x14ac:dyDescent="0.25">
      <c r="A66" s="2"/>
      <c r="C66" s="9" t="s">
        <v>28</v>
      </c>
      <c r="D66" s="11">
        <v>65.069999999999993</v>
      </c>
      <c r="E66" s="11">
        <v>8</v>
      </c>
      <c r="F66" s="11">
        <v>1041</v>
      </c>
      <c r="G66" s="11">
        <v>1034</v>
      </c>
      <c r="H66" s="11">
        <v>1009</v>
      </c>
      <c r="I66" s="11">
        <v>972</v>
      </c>
      <c r="J66" s="159">
        <f t="shared" si="1"/>
        <v>1014</v>
      </c>
      <c r="K66" s="160"/>
      <c r="M66" s="8">
        <v>4</v>
      </c>
      <c r="N66" s="157">
        <v>8.5</v>
      </c>
      <c r="O66" s="158"/>
      <c r="P66" s="2"/>
    </row>
    <row r="67" spans="1:16" ht="15" customHeight="1" x14ac:dyDescent="0.25">
      <c r="A67" s="2"/>
      <c r="C67" s="9" t="s">
        <v>30</v>
      </c>
      <c r="D67" s="11">
        <v>62.21</v>
      </c>
      <c r="E67" s="11">
        <v>8.5</v>
      </c>
      <c r="F67" s="11">
        <v>572</v>
      </c>
      <c r="G67" s="11">
        <v>577</v>
      </c>
      <c r="H67" s="11">
        <v>541</v>
      </c>
      <c r="I67" s="11">
        <v>509</v>
      </c>
      <c r="J67" s="159">
        <f t="shared" si="1"/>
        <v>549.75</v>
      </c>
      <c r="K67" s="160"/>
      <c r="M67" s="8">
        <v>5</v>
      </c>
      <c r="N67" s="157">
        <v>9.3000000000000007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422</v>
      </c>
      <c r="G68" s="63">
        <v>444</v>
      </c>
      <c r="H68" s="63">
        <v>416</v>
      </c>
      <c r="I68" s="63">
        <v>418</v>
      </c>
      <c r="J68" s="159">
        <f t="shared" si="1"/>
        <v>425</v>
      </c>
      <c r="K68" s="160"/>
      <c r="M68" s="13">
        <v>6</v>
      </c>
      <c r="N68" s="161">
        <v>8.4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261</v>
      </c>
      <c r="G69" s="63">
        <v>297</v>
      </c>
      <c r="H69" s="63">
        <v>255</v>
      </c>
      <c r="I69" s="63">
        <v>249</v>
      </c>
      <c r="J69" s="159">
        <f t="shared" si="1"/>
        <v>265.5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62.09</v>
      </c>
      <c r="E70" s="15">
        <v>7.8</v>
      </c>
      <c r="F70" s="15">
        <v>270</v>
      </c>
      <c r="G70" s="15">
        <v>288</v>
      </c>
      <c r="H70" s="15">
        <v>262</v>
      </c>
      <c r="I70" s="15">
        <v>255</v>
      </c>
      <c r="J70" s="163">
        <f t="shared" si="1"/>
        <v>268.75</v>
      </c>
      <c r="K70" s="164"/>
      <c r="M70" s="67" t="s">
        <v>39</v>
      </c>
      <c r="N70" s="65">
        <v>3.34</v>
      </c>
      <c r="O70" s="66">
        <v>5.56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12.72</v>
      </c>
      <c r="E73" s="11">
        <v>10.3</v>
      </c>
      <c r="F73" s="22">
        <v>1055</v>
      </c>
      <c r="G73" s="16"/>
      <c r="H73" s="23" t="s">
        <v>1</v>
      </c>
      <c r="I73" s="175">
        <v>6.72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66.69</v>
      </c>
      <c r="E74" s="11"/>
      <c r="F74" s="22">
        <v>281</v>
      </c>
      <c r="G74" s="16"/>
      <c r="H74" s="27" t="s">
        <v>2</v>
      </c>
      <c r="I74" s="177">
        <v>6.05</v>
      </c>
      <c r="J74" s="177"/>
      <c r="K74" s="178"/>
      <c r="M74" s="65">
        <v>7.1</v>
      </c>
      <c r="N74" s="28">
        <v>152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67.78</v>
      </c>
      <c r="E75" s="11"/>
      <c r="F75" s="22">
        <v>243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68.91</v>
      </c>
      <c r="E77" s="11"/>
      <c r="F77" s="22">
        <v>265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150</v>
      </c>
      <c r="P77" s="2"/>
    </row>
    <row r="78" spans="1:16" x14ac:dyDescent="0.25">
      <c r="A78" s="2"/>
      <c r="C78" s="21" t="s">
        <v>57</v>
      </c>
      <c r="D78" s="11">
        <v>76.05</v>
      </c>
      <c r="E78" s="11"/>
      <c r="F78" s="22">
        <v>1688</v>
      </c>
      <c r="G78" s="16"/>
      <c r="H78" s="165">
        <v>2</v>
      </c>
      <c r="I78" s="167">
        <v>509</v>
      </c>
      <c r="J78" s="167">
        <v>279</v>
      </c>
      <c r="K78" s="169">
        <f>((I78-J78)/I78)</f>
        <v>0.45186640471512768</v>
      </c>
      <c r="M78" s="13">
        <v>2</v>
      </c>
      <c r="N78" s="35">
        <v>5.5</v>
      </c>
      <c r="O78" s="36">
        <v>150</v>
      </c>
      <c r="P78" s="2"/>
    </row>
    <row r="79" spans="1:16" ht="15.75" thickBot="1" x14ac:dyDescent="0.3">
      <c r="A79" s="2"/>
      <c r="C79" s="21" t="s">
        <v>58</v>
      </c>
      <c r="D79" s="11">
        <v>75.41</v>
      </c>
      <c r="E79" s="11">
        <v>7.1</v>
      </c>
      <c r="F79" s="22">
        <v>541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536</v>
      </c>
      <c r="G80" s="16"/>
      <c r="H80" s="165">
        <v>7</v>
      </c>
      <c r="I80" s="167">
        <v>303</v>
      </c>
      <c r="J80" s="167">
        <v>175</v>
      </c>
      <c r="K80" s="169">
        <f>((I80-J80)/I80)</f>
        <v>0.42244224422442245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76.55</v>
      </c>
      <c r="E81" s="11">
        <v>6.7</v>
      </c>
      <c r="F81" s="22">
        <v>937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0.45784023668639051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919</v>
      </c>
      <c r="G82" s="16"/>
      <c r="M82" s="173" t="s">
        <v>64</v>
      </c>
      <c r="N82" s="174"/>
      <c r="O82" s="37">
        <f>(J67-J68)/J67</f>
        <v>0.22692132787630742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0.37529411764705883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-1.2241054613935969E-2</v>
      </c>
      <c r="P84" s="2"/>
    </row>
    <row r="85" spans="1:16" x14ac:dyDescent="0.25">
      <c r="A85" s="2"/>
      <c r="B85" s="41"/>
      <c r="C85" s="45" t="s">
        <v>71</v>
      </c>
      <c r="D85" s="33">
        <v>91.02</v>
      </c>
      <c r="E85" s="33"/>
      <c r="F85" s="34"/>
      <c r="G85" s="46"/>
      <c r="H85" s="47" t="s">
        <v>1</v>
      </c>
      <c r="I85" s="33">
        <v>707</v>
      </c>
      <c r="J85" s="33">
        <v>609</v>
      </c>
      <c r="K85" s="34">
        <f>I85-J85</f>
        <v>98</v>
      </c>
      <c r="M85" s="182" t="s">
        <v>73</v>
      </c>
      <c r="N85" s="183"/>
      <c r="O85" s="70">
        <f>(J67-J70)/J67</f>
        <v>0.51114142792178263</v>
      </c>
      <c r="P85" s="2"/>
    </row>
    <row r="86" spans="1:16" ht="15.75" thickBot="1" x14ac:dyDescent="0.3">
      <c r="A86" s="2"/>
      <c r="B86" s="41"/>
      <c r="C86" s="45" t="s">
        <v>74</v>
      </c>
      <c r="D86" s="33">
        <v>72.95</v>
      </c>
      <c r="E86" s="33">
        <v>67.849999999999994</v>
      </c>
      <c r="F86" s="34">
        <v>93.01</v>
      </c>
      <c r="G86" s="48">
        <v>6.4</v>
      </c>
      <c r="H86" s="65" t="s">
        <v>2</v>
      </c>
      <c r="I86" s="35">
        <v>305</v>
      </c>
      <c r="J86" s="35">
        <v>282</v>
      </c>
      <c r="K86" s="34">
        <f>I86-J86</f>
        <v>23</v>
      </c>
      <c r="L86" s="49"/>
      <c r="M86" s="187" t="s">
        <v>75</v>
      </c>
      <c r="N86" s="188"/>
      <c r="O86" s="71">
        <f>(J66-J70)/J66</f>
        <v>0.73496055226824453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78.75</v>
      </c>
      <c r="E87" s="33">
        <v>65.7</v>
      </c>
      <c r="F87" s="34">
        <v>83.44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76.95</v>
      </c>
      <c r="E88" s="33">
        <v>54.76</v>
      </c>
      <c r="F88" s="34">
        <v>71.17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55.88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90.99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90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91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92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94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95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1643</v>
      </c>
      <c r="G119" s="12"/>
      <c r="H119" s="12"/>
      <c r="I119" s="12"/>
      <c r="J119" s="159">
        <f>AVERAGE(F119:I119)</f>
        <v>1643</v>
      </c>
      <c r="K119" s="160"/>
      <c r="M119" s="8">
        <v>2</v>
      </c>
      <c r="N119" s="157">
        <v>9.3000000000000007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625</v>
      </c>
      <c r="G120" s="12"/>
      <c r="H120" s="12"/>
      <c r="I120" s="12"/>
      <c r="J120" s="159">
        <f t="shared" ref="J120:J125" si="2">AVERAGE(F120:I120)</f>
        <v>625</v>
      </c>
      <c r="K120" s="160"/>
      <c r="M120" s="8">
        <v>3</v>
      </c>
      <c r="N120" s="157">
        <v>9.4</v>
      </c>
      <c r="O120" s="158"/>
      <c r="P120" s="2"/>
    </row>
    <row r="121" spans="1:16" x14ac:dyDescent="0.25">
      <c r="A121" s="2"/>
      <c r="C121" s="9" t="s">
        <v>28</v>
      </c>
      <c r="D121" s="11">
        <v>64.42</v>
      </c>
      <c r="E121" s="11">
        <v>7.8</v>
      </c>
      <c r="F121" s="11">
        <v>1242</v>
      </c>
      <c r="G121" s="11">
        <v>1268</v>
      </c>
      <c r="H121" s="11">
        <v>1453</v>
      </c>
      <c r="I121" s="11">
        <v>1361</v>
      </c>
      <c r="J121" s="159">
        <f t="shared" si="2"/>
        <v>1331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61.45</v>
      </c>
      <c r="E122" s="11">
        <v>8.9</v>
      </c>
      <c r="F122" s="11">
        <v>479</v>
      </c>
      <c r="G122" s="11">
        <v>530</v>
      </c>
      <c r="H122" s="11">
        <v>554</v>
      </c>
      <c r="I122" s="11">
        <v>544</v>
      </c>
      <c r="J122" s="159">
        <f t="shared" si="2"/>
        <v>526.75</v>
      </c>
      <c r="K122" s="160"/>
      <c r="M122" s="8">
        <v>5</v>
      </c>
      <c r="N122" s="157">
        <v>9.1999999999999993</v>
      </c>
      <c r="O122" s="158"/>
      <c r="P122" s="2"/>
    </row>
    <row r="123" spans="1:16" x14ac:dyDescent="0.25">
      <c r="A123" s="2"/>
      <c r="C123" s="9" t="s">
        <v>32</v>
      </c>
      <c r="D123" s="11"/>
      <c r="E123" s="11"/>
      <c r="F123" s="11">
        <v>331</v>
      </c>
      <c r="G123" s="63">
        <v>327</v>
      </c>
      <c r="H123" s="63">
        <v>351</v>
      </c>
      <c r="I123" s="63">
        <v>352</v>
      </c>
      <c r="J123" s="159">
        <f t="shared" si="2"/>
        <v>340.25</v>
      </c>
      <c r="K123" s="160"/>
      <c r="M123" s="13">
        <v>6</v>
      </c>
      <c r="N123" s="161">
        <v>8.5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246</v>
      </c>
      <c r="G124" s="63">
        <v>236</v>
      </c>
      <c r="H124" s="63">
        <v>247</v>
      </c>
      <c r="I124" s="63">
        <v>246</v>
      </c>
      <c r="J124" s="159">
        <f t="shared" si="2"/>
        <v>243.75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61.68</v>
      </c>
      <c r="E125" s="15">
        <v>8.1</v>
      </c>
      <c r="F125" s="15">
        <v>248</v>
      </c>
      <c r="G125" s="15">
        <v>221</v>
      </c>
      <c r="H125" s="15">
        <v>242</v>
      </c>
      <c r="I125" s="15">
        <v>240</v>
      </c>
      <c r="J125" s="163">
        <f t="shared" si="2"/>
        <v>237.75</v>
      </c>
      <c r="K125" s="164"/>
      <c r="M125" s="67" t="s">
        <v>39</v>
      </c>
      <c r="N125" s="65">
        <v>3.85</v>
      </c>
      <c r="O125" s="66">
        <v>4.6500000000000004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13.76</v>
      </c>
      <c r="E128" s="11">
        <v>10.4</v>
      </c>
      <c r="F128" s="22">
        <v>1125</v>
      </c>
      <c r="G128" s="16"/>
      <c r="H128" s="23" t="s">
        <v>1</v>
      </c>
      <c r="I128" s="175">
        <v>4.58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70.61</v>
      </c>
      <c r="E129" s="11"/>
      <c r="F129" s="22">
        <v>256</v>
      </c>
      <c r="G129" s="16"/>
      <c r="H129" s="27" t="s">
        <v>2</v>
      </c>
      <c r="I129" s="177">
        <v>4.1500000000000004</v>
      </c>
      <c r="J129" s="177"/>
      <c r="K129" s="178"/>
      <c r="M129" s="65">
        <v>6.8</v>
      </c>
      <c r="N129" s="28">
        <v>65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67.84</v>
      </c>
      <c r="E130" s="11"/>
      <c r="F130" s="22">
        <v>253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65.92</v>
      </c>
      <c r="E132" s="11"/>
      <c r="F132" s="22">
        <v>249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57</v>
      </c>
      <c r="D133" s="11">
        <v>73.81</v>
      </c>
      <c r="E133" s="11"/>
      <c r="F133" s="22">
        <v>1452</v>
      </c>
      <c r="G133" s="16"/>
      <c r="H133" s="165">
        <v>3</v>
      </c>
      <c r="I133" s="167">
        <v>517</v>
      </c>
      <c r="J133" s="167">
        <v>380</v>
      </c>
      <c r="K133" s="169">
        <f>((I133-J133)/I133)</f>
        <v>0.26499032882011603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76.11</v>
      </c>
      <c r="E134" s="11">
        <v>8.4</v>
      </c>
      <c r="F134" s="22">
        <v>946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924</v>
      </c>
      <c r="G135" s="16"/>
      <c r="H135" s="165">
        <v>8</v>
      </c>
      <c r="I135" s="167">
        <v>361</v>
      </c>
      <c r="J135" s="167">
        <v>240</v>
      </c>
      <c r="K135" s="169">
        <f>((I135-J135)/I135)</f>
        <v>0.33518005540166207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77.349999999999994</v>
      </c>
      <c r="E136" s="11">
        <v>7.8</v>
      </c>
      <c r="F136" s="22">
        <v>454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0.60424492862509394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428</v>
      </c>
      <c r="G137" s="16"/>
      <c r="M137" s="173" t="s">
        <v>64</v>
      </c>
      <c r="N137" s="174"/>
      <c r="O137" s="37">
        <f>(J122-J123)/J122</f>
        <v>0.35405790223065969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0.28361498897869214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2.4615384615384615E-2</v>
      </c>
      <c r="P139" s="2"/>
    </row>
    <row r="140" spans="1:16" x14ac:dyDescent="0.25">
      <c r="A140" s="2"/>
      <c r="B140" s="41"/>
      <c r="C140" s="45" t="s">
        <v>71</v>
      </c>
      <c r="D140" s="33">
        <v>91.44</v>
      </c>
      <c r="E140" s="33"/>
      <c r="F140" s="34"/>
      <c r="G140" s="46"/>
      <c r="H140" s="47" t="s">
        <v>1</v>
      </c>
      <c r="I140" s="33">
        <v>494</v>
      </c>
      <c r="J140" s="33">
        <v>430</v>
      </c>
      <c r="K140" s="34">
        <f>I140-J140</f>
        <v>64</v>
      </c>
      <c r="M140" s="182" t="s">
        <v>73</v>
      </c>
      <c r="N140" s="183"/>
      <c r="O140" s="70">
        <f>(J122-J125)/J122</f>
        <v>0.54864736592311347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72.650000000000006</v>
      </c>
      <c r="E141" s="33">
        <v>68.66</v>
      </c>
      <c r="F141" s="34">
        <v>94.51</v>
      </c>
      <c r="G141" s="48">
        <v>5.2</v>
      </c>
      <c r="H141" s="65" t="s">
        <v>2</v>
      </c>
      <c r="I141" s="35">
        <v>265</v>
      </c>
      <c r="J141" s="35">
        <v>223</v>
      </c>
      <c r="K141" s="34">
        <f>I141-J141</f>
        <v>42</v>
      </c>
      <c r="L141" s="49"/>
      <c r="M141" s="187" t="s">
        <v>75</v>
      </c>
      <c r="N141" s="188"/>
      <c r="O141" s="71">
        <f>(J121-J125)/J121</f>
        <v>0.82137490608564989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79.55</v>
      </c>
      <c r="E142" s="33">
        <v>66.239999999999995</v>
      </c>
      <c r="F142" s="34">
        <v>83.27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76.849999999999994</v>
      </c>
      <c r="E143" s="33">
        <v>54.9</v>
      </c>
      <c r="F143" s="34">
        <v>71.45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54.32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97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98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99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100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101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102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M29:N29"/>
    <mergeCell ref="M86:N86"/>
    <mergeCell ref="M141:N141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0B05-AA29-48C9-8AFE-0AE83DC931C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EBC4-703E-43E9-ADAE-9816B7399C98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1187</v>
      </c>
    </row>
    <row r="7" spans="1:19" x14ac:dyDescent="0.25">
      <c r="A7" s="2"/>
      <c r="C7" s="9" t="s">
        <v>26</v>
      </c>
      <c r="D7" s="10"/>
      <c r="E7" s="10"/>
      <c r="F7" s="11">
        <v>1896</v>
      </c>
      <c r="G7" s="12"/>
      <c r="H7" s="12"/>
      <c r="I7" s="12"/>
      <c r="J7" s="159">
        <f>AVERAGE(F7:I7)</f>
        <v>1896</v>
      </c>
      <c r="K7" s="160"/>
      <c r="M7" s="8">
        <v>2</v>
      </c>
      <c r="N7" s="157">
        <v>9.6999999999999993</v>
      </c>
      <c r="O7" s="158"/>
      <c r="P7" s="2"/>
      <c r="R7" s="56" t="s">
        <v>1</v>
      </c>
      <c r="S7" s="72">
        <f>AVERAGE(J10,J67,J122)</f>
        <v>526.83333333333337</v>
      </c>
    </row>
    <row r="8" spans="1:19" x14ac:dyDescent="0.25">
      <c r="A8" s="2"/>
      <c r="C8" s="9" t="s">
        <v>27</v>
      </c>
      <c r="D8" s="10"/>
      <c r="E8" s="10"/>
      <c r="F8" s="11">
        <v>578</v>
      </c>
      <c r="G8" s="12"/>
      <c r="H8" s="12"/>
      <c r="I8" s="12"/>
      <c r="J8" s="159">
        <f t="shared" ref="J8:J13" si="0">AVERAGE(F8:I8)</f>
        <v>578</v>
      </c>
      <c r="K8" s="160"/>
      <c r="M8" s="8">
        <v>3</v>
      </c>
      <c r="N8" s="157">
        <v>9.1</v>
      </c>
      <c r="O8" s="158"/>
      <c r="P8" s="2"/>
      <c r="R8" s="56" t="s">
        <v>2</v>
      </c>
      <c r="S8" s="73">
        <f>AVERAGE(J13,J70,J125)</f>
        <v>244.5</v>
      </c>
    </row>
    <row r="9" spans="1:19" x14ac:dyDescent="0.25">
      <c r="A9" s="2"/>
      <c r="C9" s="9" t="s">
        <v>28</v>
      </c>
      <c r="D9" s="11">
        <v>64.69</v>
      </c>
      <c r="E9" s="11">
        <v>6.3</v>
      </c>
      <c r="F9" s="11">
        <v>1369</v>
      </c>
      <c r="G9" s="11">
        <v>1358</v>
      </c>
      <c r="H9" s="11">
        <v>1189</v>
      </c>
      <c r="I9" s="11">
        <v>1215</v>
      </c>
      <c r="J9" s="159">
        <f t="shared" si="0"/>
        <v>1282.75</v>
      </c>
      <c r="K9" s="160"/>
      <c r="M9" s="8">
        <v>4</v>
      </c>
      <c r="N9" s="157">
        <v>8.4</v>
      </c>
      <c r="O9" s="158"/>
      <c r="P9" s="2"/>
      <c r="R9" s="74" t="s">
        <v>576</v>
      </c>
      <c r="S9" s="76">
        <f>S6-S7</f>
        <v>660.16666666666663</v>
      </c>
    </row>
    <row r="10" spans="1:19" x14ac:dyDescent="0.25">
      <c r="A10" s="2"/>
      <c r="C10" s="9" t="s">
        <v>30</v>
      </c>
      <c r="D10" s="11">
        <v>62.8</v>
      </c>
      <c r="E10" s="11">
        <v>8.8000000000000007</v>
      </c>
      <c r="F10" s="11">
        <v>533</v>
      </c>
      <c r="G10" s="11">
        <v>520</v>
      </c>
      <c r="H10" s="11">
        <v>662</v>
      </c>
      <c r="I10" s="11">
        <v>594</v>
      </c>
      <c r="J10" s="159">
        <f t="shared" si="0"/>
        <v>577.25</v>
      </c>
      <c r="K10" s="160"/>
      <c r="M10" s="8">
        <v>5</v>
      </c>
      <c r="N10" s="157">
        <v>9</v>
      </c>
      <c r="O10" s="158"/>
      <c r="P10" s="2"/>
      <c r="R10" s="74" t="s">
        <v>31</v>
      </c>
      <c r="S10" s="76">
        <f>S7-S8</f>
        <v>282.33333333333337</v>
      </c>
    </row>
    <row r="11" spans="1:19" x14ac:dyDescent="0.25">
      <c r="A11" s="2"/>
      <c r="C11" s="9" t="s">
        <v>32</v>
      </c>
      <c r="D11" s="11"/>
      <c r="E11" s="11"/>
      <c r="F11" s="11">
        <v>327</v>
      </c>
      <c r="G11" s="63">
        <v>282</v>
      </c>
      <c r="H11" s="63">
        <v>430</v>
      </c>
      <c r="I11" s="63">
        <v>396</v>
      </c>
      <c r="J11" s="159">
        <f t="shared" si="0"/>
        <v>358.75</v>
      </c>
      <c r="K11" s="160"/>
      <c r="M11" s="13">
        <v>6</v>
      </c>
      <c r="N11" s="161">
        <v>8.4</v>
      </c>
      <c r="O11" s="162"/>
      <c r="P11" s="2"/>
      <c r="R11" s="74" t="s">
        <v>29</v>
      </c>
      <c r="S11" s="75">
        <f>S6-S8</f>
        <v>942.5</v>
      </c>
    </row>
    <row r="12" spans="1:19" ht="15.75" thickBot="1" x14ac:dyDescent="0.3">
      <c r="A12" s="2"/>
      <c r="C12" s="9" t="s">
        <v>34</v>
      </c>
      <c r="D12" s="11"/>
      <c r="E12" s="11"/>
      <c r="F12" s="11">
        <v>239</v>
      </c>
      <c r="G12" s="63">
        <v>235</v>
      </c>
      <c r="H12" s="63">
        <v>256</v>
      </c>
      <c r="I12" s="63">
        <v>278</v>
      </c>
      <c r="J12" s="159">
        <f t="shared" si="0"/>
        <v>252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0.55616399887671997</v>
      </c>
    </row>
    <row r="13" spans="1:19" ht="15.75" thickBot="1" x14ac:dyDescent="0.3">
      <c r="A13" s="2"/>
      <c r="C13" s="14" t="s">
        <v>38</v>
      </c>
      <c r="D13" s="15">
        <v>62.22</v>
      </c>
      <c r="E13" s="15">
        <v>7.8</v>
      </c>
      <c r="F13" s="15">
        <v>236</v>
      </c>
      <c r="G13" s="15">
        <v>239</v>
      </c>
      <c r="H13" s="15">
        <v>258</v>
      </c>
      <c r="I13" s="15">
        <v>277</v>
      </c>
      <c r="J13" s="163">
        <f t="shared" si="0"/>
        <v>252.5</v>
      </c>
      <c r="K13" s="164"/>
      <c r="M13" s="67" t="s">
        <v>39</v>
      </c>
      <c r="N13" s="65">
        <v>3.32</v>
      </c>
      <c r="O13" s="66">
        <v>4.88</v>
      </c>
      <c r="P13" s="2"/>
      <c r="R13" s="77" t="s">
        <v>37</v>
      </c>
      <c r="S13" s="78">
        <f>S10/S7</f>
        <v>0.53590635874723191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0.7940185341196293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11.3</v>
      </c>
      <c r="E16" s="11">
        <v>10.4</v>
      </c>
      <c r="F16" s="22">
        <v>1146</v>
      </c>
      <c r="G16" s="16"/>
      <c r="H16" s="23" t="s">
        <v>1</v>
      </c>
      <c r="I16" s="175">
        <v>5.72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66.180000000000007</v>
      </c>
      <c r="E17" s="11"/>
      <c r="F17" s="22">
        <v>234</v>
      </c>
      <c r="G17" s="16"/>
      <c r="H17" s="27" t="s">
        <v>2</v>
      </c>
      <c r="I17" s="177">
        <v>5.36</v>
      </c>
      <c r="J17" s="177"/>
      <c r="K17" s="178"/>
      <c r="M17" s="65">
        <v>6.9</v>
      </c>
      <c r="N17" s="28">
        <v>80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71.62</v>
      </c>
      <c r="E18" s="11"/>
      <c r="F18" s="22">
        <v>231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65.510000000000005</v>
      </c>
      <c r="E20" s="11"/>
      <c r="F20" s="22">
        <v>238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x14ac:dyDescent="0.25">
      <c r="A21" s="2"/>
      <c r="C21" s="21" t="s">
        <v>57</v>
      </c>
      <c r="D21" s="11">
        <v>73.25</v>
      </c>
      <c r="E21" s="11"/>
      <c r="F21" s="22">
        <v>1724</v>
      </c>
      <c r="G21" s="16"/>
      <c r="H21" s="165">
        <v>3</v>
      </c>
      <c r="I21" s="167">
        <v>549</v>
      </c>
      <c r="J21" s="167">
        <v>467</v>
      </c>
      <c r="K21" s="169">
        <f>((I21-J21)/I21)</f>
        <v>0.1493624772313297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76.569999999999993</v>
      </c>
      <c r="E22" s="11">
        <v>8.1</v>
      </c>
      <c r="F22" s="22">
        <v>469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513</v>
      </c>
      <c r="G23" s="16"/>
      <c r="H23" s="165">
        <v>12</v>
      </c>
      <c r="I23" s="167">
        <v>331</v>
      </c>
      <c r="J23" s="167">
        <v>145</v>
      </c>
      <c r="K23" s="169">
        <f>((I23-J23)/I23)</f>
        <v>0.5619335347432024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75.64</v>
      </c>
      <c r="E24" s="11">
        <v>7.6</v>
      </c>
      <c r="F24" s="22">
        <v>1028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0.54999025531085555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1056</v>
      </c>
      <c r="G25" s="16"/>
      <c r="M25" s="173" t="s">
        <v>64</v>
      </c>
      <c r="N25" s="174"/>
      <c r="O25" s="37">
        <f>(J10-J11)/J10</f>
        <v>0.37851883932438285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0.29756097560975608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-1.984126984126984E-3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72</v>
      </c>
      <c r="I28" s="33">
        <v>345</v>
      </c>
      <c r="J28" s="33">
        <v>279</v>
      </c>
      <c r="K28" s="34">
        <f>I28-J28</f>
        <v>66</v>
      </c>
      <c r="M28" s="182" t="s">
        <v>73</v>
      </c>
      <c r="N28" s="183"/>
      <c r="O28" s="70">
        <f>(J10-J13)/J10</f>
        <v>0.56258120398440881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68.89</v>
      </c>
      <c r="F29" s="34">
        <v>94.57</v>
      </c>
      <c r="G29" s="48">
        <v>5.4</v>
      </c>
      <c r="H29" s="65" t="s">
        <v>2</v>
      </c>
      <c r="I29" s="35">
        <v>242</v>
      </c>
      <c r="J29" s="35">
        <v>226</v>
      </c>
      <c r="K29" s="36">
        <f>I29-J29</f>
        <v>16</v>
      </c>
      <c r="L29" s="49"/>
      <c r="M29" s="187" t="s">
        <v>75</v>
      </c>
      <c r="N29" s="188"/>
      <c r="O29" s="71">
        <f>(J9-J13)/J9</f>
        <v>0.8031572792827909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79.75</v>
      </c>
      <c r="E30" s="33">
        <v>64.8</v>
      </c>
      <c r="F30" s="34">
        <v>81.260000000000005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76.45</v>
      </c>
      <c r="E31" s="33">
        <v>54.13</v>
      </c>
      <c r="F31" s="34">
        <v>70.81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103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104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105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106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107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1424</v>
      </c>
      <c r="G64" s="12"/>
      <c r="H64" s="12"/>
      <c r="I64" s="12"/>
      <c r="J64" s="159">
        <f>AVERAGE(F64:I64)</f>
        <v>1424</v>
      </c>
      <c r="K64" s="160"/>
      <c r="M64" s="8">
        <v>2</v>
      </c>
      <c r="N64" s="157">
        <v>9.1999999999999993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605</v>
      </c>
      <c r="G65" s="12"/>
      <c r="H65" s="12"/>
      <c r="I65" s="12"/>
      <c r="J65" s="159">
        <f t="shared" ref="J65:J70" si="1">AVERAGE(F65:I65)</f>
        <v>605</v>
      </c>
      <c r="K65" s="160"/>
      <c r="M65" s="8">
        <v>3</v>
      </c>
      <c r="N65" s="157">
        <v>9</v>
      </c>
      <c r="O65" s="158"/>
      <c r="P65" s="2"/>
    </row>
    <row r="66" spans="1:16" ht="15" customHeight="1" x14ac:dyDescent="0.25">
      <c r="A66" s="2"/>
      <c r="C66" s="9" t="s">
        <v>28</v>
      </c>
      <c r="D66" s="11">
        <v>64.66</v>
      </c>
      <c r="E66" s="11">
        <v>6.6</v>
      </c>
      <c r="F66" s="11">
        <v>1195</v>
      </c>
      <c r="G66" s="11">
        <v>1145</v>
      </c>
      <c r="H66" s="11">
        <v>1210</v>
      </c>
      <c r="I66" s="11">
        <v>1262</v>
      </c>
      <c r="J66" s="159">
        <f t="shared" si="1"/>
        <v>1203</v>
      </c>
      <c r="K66" s="160"/>
      <c r="M66" s="8">
        <v>4</v>
      </c>
      <c r="N66" s="157">
        <v>8.3000000000000007</v>
      </c>
      <c r="O66" s="158"/>
      <c r="P66" s="2"/>
    </row>
    <row r="67" spans="1:16" ht="15" customHeight="1" x14ac:dyDescent="0.25">
      <c r="A67" s="2"/>
      <c r="C67" s="9" t="s">
        <v>30</v>
      </c>
      <c r="D67" s="11">
        <v>61.06</v>
      </c>
      <c r="E67" s="11">
        <v>8.6999999999999993</v>
      </c>
      <c r="F67" s="11">
        <v>573</v>
      </c>
      <c r="G67" s="11">
        <v>549</v>
      </c>
      <c r="H67" s="11">
        <v>515</v>
      </c>
      <c r="I67" s="11">
        <v>457</v>
      </c>
      <c r="J67" s="159">
        <f t="shared" si="1"/>
        <v>523.5</v>
      </c>
      <c r="K67" s="160"/>
      <c r="M67" s="8">
        <v>5</v>
      </c>
      <c r="N67" s="157">
        <v>7.8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379</v>
      </c>
      <c r="G68" s="63">
        <v>358</v>
      </c>
      <c r="H68" s="63">
        <v>321</v>
      </c>
      <c r="I68" s="63">
        <v>296</v>
      </c>
      <c r="J68" s="159">
        <f t="shared" si="1"/>
        <v>338.5</v>
      </c>
      <c r="K68" s="160"/>
      <c r="M68" s="13">
        <v>6</v>
      </c>
      <c r="N68" s="161">
        <v>8.4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239</v>
      </c>
      <c r="G69" s="63">
        <v>233</v>
      </c>
      <c r="H69" s="63">
        <v>236</v>
      </c>
      <c r="I69" s="63">
        <v>241</v>
      </c>
      <c r="J69" s="159">
        <f t="shared" si="1"/>
        <v>237.25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60.51</v>
      </c>
      <c r="E70" s="15">
        <v>8.1</v>
      </c>
      <c r="F70" s="15">
        <v>236</v>
      </c>
      <c r="G70" s="15">
        <v>231</v>
      </c>
      <c r="H70" s="15">
        <v>235</v>
      </c>
      <c r="I70" s="15">
        <v>238</v>
      </c>
      <c r="J70" s="163">
        <f t="shared" si="1"/>
        <v>235</v>
      </c>
      <c r="K70" s="164"/>
      <c r="M70" s="67" t="s">
        <v>39</v>
      </c>
      <c r="N70" s="65">
        <v>3.45</v>
      </c>
      <c r="O70" s="66">
        <v>5.25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7.76</v>
      </c>
      <c r="E73" s="11">
        <v>9</v>
      </c>
      <c r="F73" s="22">
        <v>1302</v>
      </c>
      <c r="G73" s="16"/>
      <c r="H73" s="23" t="s">
        <v>1</v>
      </c>
      <c r="I73" s="175">
        <v>5.61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67.349999999999994</v>
      </c>
      <c r="E74" s="11"/>
      <c r="F74" s="22">
        <v>254</v>
      </c>
      <c r="G74" s="16"/>
      <c r="H74" s="27" t="s">
        <v>2</v>
      </c>
      <c r="I74" s="177">
        <v>5.38</v>
      </c>
      <c r="J74" s="177"/>
      <c r="K74" s="178"/>
      <c r="M74" s="65">
        <v>6.9</v>
      </c>
      <c r="N74" s="28">
        <v>37</v>
      </c>
      <c r="O74" s="66">
        <v>0.05</v>
      </c>
      <c r="P74" s="2"/>
    </row>
    <row r="75" spans="1:16" ht="15" customHeight="1" thickBot="1" x14ac:dyDescent="0.3">
      <c r="A75" s="2"/>
      <c r="C75" s="21" t="s">
        <v>47</v>
      </c>
      <c r="D75" s="11">
        <v>66.77</v>
      </c>
      <c r="E75" s="11"/>
      <c r="F75" s="22">
        <v>251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67.73</v>
      </c>
      <c r="E77" s="11"/>
      <c r="F77" s="22">
        <v>247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100</v>
      </c>
      <c r="P77" s="2"/>
    </row>
    <row r="78" spans="1:16" x14ac:dyDescent="0.25">
      <c r="A78" s="2"/>
      <c r="C78" s="21" t="s">
        <v>57</v>
      </c>
      <c r="D78" s="11">
        <v>74.650000000000006</v>
      </c>
      <c r="E78" s="11"/>
      <c r="F78" s="22">
        <v>1838</v>
      </c>
      <c r="G78" s="16"/>
      <c r="H78" s="165">
        <v>4</v>
      </c>
      <c r="I78" s="167">
        <v>569</v>
      </c>
      <c r="J78" s="167">
        <v>450</v>
      </c>
      <c r="K78" s="169">
        <f>((I78-J78)/I78)</f>
        <v>0.20913884007029876</v>
      </c>
      <c r="M78" s="13">
        <v>2</v>
      </c>
      <c r="N78" s="35">
        <v>5.6</v>
      </c>
      <c r="O78" s="36">
        <v>100</v>
      </c>
      <c r="P78" s="2"/>
    </row>
    <row r="79" spans="1:16" x14ac:dyDescent="0.25">
      <c r="A79" s="2"/>
      <c r="C79" s="21" t="s">
        <v>58</v>
      </c>
      <c r="D79" s="11">
        <v>75.81</v>
      </c>
      <c r="E79" s="11">
        <v>8</v>
      </c>
      <c r="F79" s="22">
        <v>503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489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customHeight="1" x14ac:dyDescent="0.25">
      <c r="A81" s="2"/>
      <c r="C81" s="21" t="s">
        <v>61</v>
      </c>
      <c r="D81" s="11">
        <v>76.27</v>
      </c>
      <c r="E81" s="11">
        <v>7.5</v>
      </c>
      <c r="F81" s="22">
        <v>1033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0.56483790523690769</v>
      </c>
      <c r="P81" s="2"/>
    </row>
    <row r="82" spans="1:16" x14ac:dyDescent="0.25">
      <c r="A82" s="2"/>
      <c r="C82" s="38" t="s">
        <v>63</v>
      </c>
      <c r="D82" s="15"/>
      <c r="E82" s="15"/>
      <c r="F82" s="39">
        <v>1019</v>
      </c>
      <c r="G82" s="16"/>
      <c r="M82" s="173" t="s">
        <v>64</v>
      </c>
      <c r="N82" s="174"/>
      <c r="O82" s="37">
        <f>(J67-J68)/J67</f>
        <v>0.35339063992359121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0.29911373707533234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9.4836670179135937E-3</v>
      </c>
      <c r="P84" s="2"/>
    </row>
    <row r="85" spans="1:16" x14ac:dyDescent="0.25">
      <c r="A85" s="2"/>
      <c r="B85" s="41"/>
      <c r="C85" s="45" t="s">
        <v>71</v>
      </c>
      <c r="D85" s="33">
        <v>91.45</v>
      </c>
      <c r="E85" s="33"/>
      <c r="F85" s="34"/>
      <c r="G85" s="46"/>
      <c r="H85" s="47" t="s">
        <v>72</v>
      </c>
      <c r="I85" s="33">
        <v>358</v>
      </c>
      <c r="J85" s="33">
        <v>324</v>
      </c>
      <c r="K85" s="34">
        <f>I85-J85</f>
        <v>34</v>
      </c>
      <c r="M85" s="182" t="s">
        <v>73</v>
      </c>
      <c r="N85" s="183"/>
      <c r="O85" s="70">
        <f>(J67-J70)/J67</f>
        <v>0.55109837631327607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68.5</v>
      </c>
      <c r="F86" s="34">
        <v>94.29</v>
      </c>
      <c r="G86" s="48">
        <v>5.6</v>
      </c>
      <c r="H86" s="65" t="s">
        <v>2</v>
      </c>
      <c r="I86" s="35">
        <v>198</v>
      </c>
      <c r="J86" s="35">
        <v>167</v>
      </c>
      <c r="K86" s="34">
        <f>I86-J86</f>
        <v>31</v>
      </c>
      <c r="L86" s="49"/>
      <c r="M86" s="187" t="s">
        <v>75</v>
      </c>
      <c r="N86" s="188"/>
      <c r="O86" s="71">
        <f>(J66-J70)/J66</f>
        <v>0.80465502909393183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64.400000000000006</v>
      </c>
      <c r="F87" s="34">
        <v>81.36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77.05</v>
      </c>
      <c r="E88" s="33">
        <v>54.4</v>
      </c>
      <c r="F88" s="34">
        <v>70.599999999999994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52.95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109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110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111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112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113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1525</v>
      </c>
      <c r="G119" s="12"/>
      <c r="H119" s="12"/>
      <c r="I119" s="12"/>
      <c r="J119" s="159">
        <f>AVERAGE(F119:I119)</f>
        <v>1525</v>
      </c>
      <c r="K119" s="160"/>
      <c r="M119" s="8">
        <v>2</v>
      </c>
      <c r="N119" s="157">
        <v>9.1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632</v>
      </c>
      <c r="G120" s="12"/>
      <c r="H120" s="12"/>
      <c r="I120" s="12"/>
      <c r="J120" s="159">
        <f t="shared" ref="J120:J125" si="2">AVERAGE(F120:I120)</f>
        <v>632</v>
      </c>
      <c r="K120" s="160"/>
      <c r="M120" s="8">
        <v>3</v>
      </c>
      <c r="N120" s="157">
        <v>8.9</v>
      </c>
      <c r="O120" s="158"/>
      <c r="P120" s="2"/>
    </row>
    <row r="121" spans="1:16" x14ac:dyDescent="0.25">
      <c r="A121" s="2"/>
      <c r="C121" s="9" t="s">
        <v>28</v>
      </c>
      <c r="D121" s="11">
        <v>65.180000000000007</v>
      </c>
      <c r="E121" s="11">
        <v>7.4</v>
      </c>
      <c r="F121" s="11">
        <v>1093</v>
      </c>
      <c r="G121" s="11">
        <v>1057</v>
      </c>
      <c r="H121" s="11">
        <v>1049</v>
      </c>
      <c r="I121" s="11">
        <v>1102</v>
      </c>
      <c r="J121" s="159">
        <f t="shared" si="2"/>
        <v>1075.25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62.62</v>
      </c>
      <c r="E122" s="11">
        <v>9.1</v>
      </c>
      <c r="F122" s="11">
        <v>456</v>
      </c>
      <c r="G122" s="11">
        <v>490</v>
      </c>
      <c r="H122" s="11">
        <v>516</v>
      </c>
      <c r="I122" s="11">
        <v>457</v>
      </c>
      <c r="J122" s="159">
        <f t="shared" si="2"/>
        <v>479.75</v>
      </c>
      <c r="K122" s="160"/>
      <c r="M122" s="8">
        <v>5</v>
      </c>
      <c r="N122" s="157">
        <v>7.7</v>
      </c>
      <c r="O122" s="158"/>
      <c r="P122" s="2"/>
    </row>
    <row r="123" spans="1:16" x14ac:dyDescent="0.25">
      <c r="A123" s="2"/>
      <c r="C123" s="9" t="s">
        <v>32</v>
      </c>
      <c r="D123" s="11"/>
      <c r="E123" s="11"/>
      <c r="F123" s="11">
        <v>357</v>
      </c>
      <c r="G123" s="63">
        <v>371</v>
      </c>
      <c r="H123" s="63">
        <v>385</v>
      </c>
      <c r="I123" s="63">
        <v>325</v>
      </c>
      <c r="J123" s="159">
        <f t="shared" si="2"/>
        <v>359.5</v>
      </c>
      <c r="K123" s="160"/>
      <c r="M123" s="13">
        <v>6</v>
      </c>
      <c r="N123" s="161">
        <v>8.5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237</v>
      </c>
      <c r="G124" s="63">
        <v>235</v>
      </c>
      <c r="H124" s="63">
        <v>264</v>
      </c>
      <c r="I124" s="63">
        <v>234</v>
      </c>
      <c r="J124" s="159">
        <f t="shared" si="2"/>
        <v>242.5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62.2</v>
      </c>
      <c r="E125" s="15">
        <v>8.6999999999999993</v>
      </c>
      <c r="F125" s="15">
        <v>246</v>
      </c>
      <c r="G125" s="15">
        <v>239</v>
      </c>
      <c r="H125" s="15">
        <v>257</v>
      </c>
      <c r="I125" s="15">
        <v>242</v>
      </c>
      <c r="J125" s="163">
        <f t="shared" si="2"/>
        <v>246</v>
      </c>
      <c r="K125" s="164"/>
      <c r="M125" s="67" t="s">
        <v>39</v>
      </c>
      <c r="N125" s="65">
        <v>3.75</v>
      </c>
      <c r="O125" s="66">
        <v>4.95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14.59</v>
      </c>
      <c r="E128" s="11">
        <v>8.4</v>
      </c>
      <c r="F128" s="22">
        <v>1088</v>
      </c>
      <c r="G128" s="16"/>
      <c r="H128" s="23" t="s">
        <v>1</v>
      </c>
      <c r="I128" s="175">
        <v>4.75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66.81</v>
      </c>
      <c r="E129" s="11"/>
      <c r="F129" s="22">
        <v>254</v>
      </c>
      <c r="G129" s="16"/>
      <c r="H129" s="27" t="s">
        <v>2</v>
      </c>
      <c r="I129" s="177">
        <v>4.28</v>
      </c>
      <c r="J129" s="177"/>
      <c r="K129" s="178"/>
      <c r="M129" s="65">
        <v>6.7</v>
      </c>
      <c r="N129" s="28">
        <v>66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67.75</v>
      </c>
      <c r="E130" s="11"/>
      <c r="F130" s="22">
        <v>251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68.37</v>
      </c>
      <c r="E132" s="11"/>
      <c r="F132" s="22">
        <v>248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57</v>
      </c>
      <c r="D133" s="11">
        <v>71.150000000000006</v>
      </c>
      <c r="E133" s="11"/>
      <c r="F133" s="22">
        <v>1688</v>
      </c>
      <c r="G133" s="16"/>
      <c r="H133" s="165">
        <v>14</v>
      </c>
      <c r="I133" s="167">
        <v>367</v>
      </c>
      <c r="J133" s="167">
        <v>255</v>
      </c>
      <c r="K133" s="169">
        <f>((I133-J133)/I133)</f>
        <v>0.30517711171662126</v>
      </c>
      <c r="M133" s="13">
        <v>2</v>
      </c>
      <c r="N133" s="35">
        <v>5.8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75.42</v>
      </c>
      <c r="E134" s="11">
        <v>8.1999999999999993</v>
      </c>
      <c r="F134" s="22">
        <v>451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422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76.58</v>
      </c>
      <c r="E136" s="11">
        <v>7.8</v>
      </c>
      <c r="F136" s="22">
        <v>986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0.55382469193210881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965</v>
      </c>
      <c r="G137" s="16"/>
      <c r="M137" s="173" t="s">
        <v>64</v>
      </c>
      <c r="N137" s="174"/>
      <c r="O137" s="37">
        <f>(J122-J123)/J122</f>
        <v>0.25065138092756645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0.32545201668984702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-1.443298969072165E-2</v>
      </c>
      <c r="P139" s="2"/>
    </row>
    <row r="140" spans="1:16" x14ac:dyDescent="0.25">
      <c r="A140" s="2"/>
      <c r="B140" s="41"/>
      <c r="C140" s="45" t="s">
        <v>71</v>
      </c>
      <c r="D140" s="33">
        <v>91.52</v>
      </c>
      <c r="E140" s="33"/>
      <c r="F140" s="34"/>
      <c r="G140" s="46"/>
      <c r="H140" s="47" t="s">
        <v>1</v>
      </c>
      <c r="I140" s="33">
        <v>466</v>
      </c>
      <c r="J140" s="33">
        <v>404</v>
      </c>
      <c r="K140" s="34">
        <f>I140-J140</f>
        <v>62</v>
      </c>
      <c r="M140" s="182" t="s">
        <v>73</v>
      </c>
      <c r="N140" s="183"/>
      <c r="O140" s="70">
        <f>(J122-J125)/J122</f>
        <v>0.48723293381969773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72.150000000000006</v>
      </c>
      <c r="E141" s="33">
        <v>68.36</v>
      </c>
      <c r="F141" s="34">
        <v>94.75</v>
      </c>
      <c r="G141" s="48">
        <v>5.4</v>
      </c>
      <c r="H141" s="65" t="s">
        <v>2</v>
      </c>
      <c r="I141" s="35">
        <v>258</v>
      </c>
      <c r="J141" s="35">
        <v>217</v>
      </c>
      <c r="K141" s="34">
        <f>I141-J141</f>
        <v>41</v>
      </c>
      <c r="L141" s="49"/>
      <c r="M141" s="187" t="s">
        <v>75</v>
      </c>
      <c r="N141" s="188"/>
      <c r="O141" s="71">
        <f>(J121-J125)/J121</f>
        <v>0.77121599627993487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</v>
      </c>
      <c r="E142" s="33">
        <v>64.400000000000006</v>
      </c>
      <c r="F142" s="34">
        <v>81.349999999999994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76.95</v>
      </c>
      <c r="E143" s="33">
        <v>54.07</v>
      </c>
      <c r="F143" s="34">
        <v>70.27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53.81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114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115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116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117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118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3:O53"/>
    <mergeCell ref="C62:C63"/>
    <mergeCell ref="D62:D63"/>
    <mergeCell ref="E62:E63"/>
    <mergeCell ref="J8:K8"/>
    <mergeCell ref="C5:C6"/>
    <mergeCell ref="D5:D6"/>
    <mergeCell ref="E5:E6"/>
    <mergeCell ref="F5:K5"/>
    <mergeCell ref="N5:O5"/>
    <mergeCell ref="J6:K6"/>
    <mergeCell ref="N6:O6"/>
    <mergeCell ref="J7:K7"/>
    <mergeCell ref="N7:O7"/>
    <mergeCell ref="N8:O8"/>
    <mergeCell ref="J9:K9"/>
    <mergeCell ref="N9:O9"/>
    <mergeCell ref="J10:K10"/>
    <mergeCell ref="N10:O10"/>
    <mergeCell ref="C44:O44"/>
    <mergeCell ref="C45:O45"/>
    <mergeCell ref="C46:O46"/>
    <mergeCell ref="C47:O47"/>
    <mergeCell ref="C48:O48"/>
    <mergeCell ref="C49:O49"/>
    <mergeCell ref="C50:O50"/>
    <mergeCell ref="C51:O51"/>
    <mergeCell ref="C52:O52"/>
    <mergeCell ref="H80:H81"/>
    <mergeCell ref="I80:I81"/>
    <mergeCell ref="J80:J81"/>
    <mergeCell ref="K80:K81"/>
    <mergeCell ref="M80:O80"/>
    <mergeCell ref="M81:N81"/>
    <mergeCell ref="F62:K62"/>
    <mergeCell ref="N62:O62"/>
    <mergeCell ref="J63:K63"/>
    <mergeCell ref="N63:O63"/>
    <mergeCell ref="J64:K64"/>
    <mergeCell ref="N64:O64"/>
    <mergeCell ref="J65:K65"/>
    <mergeCell ref="N65:O65"/>
    <mergeCell ref="J66:K66"/>
    <mergeCell ref="N66:O66"/>
    <mergeCell ref="I72:K72"/>
    <mergeCell ref="M72:O72"/>
    <mergeCell ref="I73:K73"/>
    <mergeCell ref="I74:K74"/>
    <mergeCell ref="J67:K67"/>
    <mergeCell ref="N67:O67"/>
    <mergeCell ref="J68:K68"/>
    <mergeCell ref="N68:O68"/>
    <mergeCell ref="J69:K69"/>
    <mergeCell ref="J70:K70"/>
    <mergeCell ref="M139:N139"/>
    <mergeCell ref="M140:N140"/>
    <mergeCell ref="J124:K124"/>
    <mergeCell ref="J125:K125"/>
    <mergeCell ref="H83:K83"/>
    <mergeCell ref="M83:N83"/>
    <mergeCell ref="M84:N84"/>
    <mergeCell ref="M85:N85"/>
    <mergeCell ref="C97:O97"/>
    <mergeCell ref="C98:O98"/>
    <mergeCell ref="C99:O99"/>
    <mergeCell ref="C100:O100"/>
    <mergeCell ref="C101:O101"/>
    <mergeCell ref="C102:O102"/>
    <mergeCell ref="C103:O103"/>
    <mergeCell ref="C104:O104"/>
    <mergeCell ref="C105:O105"/>
    <mergeCell ref="H76:K76"/>
    <mergeCell ref="J11:K11"/>
    <mergeCell ref="N11:O11"/>
    <mergeCell ref="J12:K12"/>
    <mergeCell ref="J13:K13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H23:H24"/>
    <mergeCell ref="I23:I24"/>
    <mergeCell ref="J23:J24"/>
    <mergeCell ref="K23:K24"/>
    <mergeCell ref="M23:O23"/>
    <mergeCell ref="M24:N24"/>
    <mergeCell ref="M25:N25"/>
    <mergeCell ref="H26:K26"/>
    <mergeCell ref="M26:N26"/>
    <mergeCell ref="M27:N27"/>
    <mergeCell ref="M28:N28"/>
    <mergeCell ref="C40:O40"/>
    <mergeCell ref="C41:O41"/>
    <mergeCell ref="C42:O42"/>
    <mergeCell ref="C43:O43"/>
    <mergeCell ref="M29:N29"/>
    <mergeCell ref="H78:H79"/>
    <mergeCell ref="I78:I79"/>
    <mergeCell ref="J78:J79"/>
    <mergeCell ref="K78:K79"/>
    <mergeCell ref="C106:O106"/>
    <mergeCell ref="C107:O107"/>
    <mergeCell ref="C108:O108"/>
    <mergeCell ref="C109:O109"/>
    <mergeCell ref="M82:N82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J119:K119"/>
    <mergeCell ref="N119:O119"/>
    <mergeCell ref="J120:K120"/>
    <mergeCell ref="N120:O120"/>
    <mergeCell ref="J121:K121"/>
    <mergeCell ref="N121:O121"/>
    <mergeCell ref="J122:K122"/>
    <mergeCell ref="N122:O122"/>
    <mergeCell ref="J123:K123"/>
    <mergeCell ref="N123:O123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C161:O161"/>
    <mergeCell ref="C162:O162"/>
    <mergeCell ref="H135:H136"/>
    <mergeCell ref="I135:I136"/>
    <mergeCell ref="J135:J136"/>
    <mergeCell ref="K135:K136"/>
    <mergeCell ref="M135:O135"/>
    <mergeCell ref="M136:N136"/>
    <mergeCell ref="M137:N137"/>
    <mergeCell ref="H138:K138"/>
    <mergeCell ref="M138:N138"/>
    <mergeCell ref="M141:N141"/>
    <mergeCell ref="C163:O163"/>
    <mergeCell ref="C164:O164"/>
    <mergeCell ref="C165:O165"/>
    <mergeCell ref="C152:O152"/>
    <mergeCell ref="C153:O153"/>
    <mergeCell ref="C154:O154"/>
    <mergeCell ref="C155:O155"/>
    <mergeCell ref="C156:O156"/>
    <mergeCell ref="C157:O157"/>
    <mergeCell ref="C158:O158"/>
    <mergeCell ref="C159:O159"/>
    <mergeCell ref="C160:O160"/>
  </mergeCell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2B5D3-CB6B-464F-A0FE-FAD909FAF2BC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1107.6666666666667</v>
      </c>
    </row>
    <row r="7" spans="1:19" x14ac:dyDescent="0.25">
      <c r="A7" s="2"/>
      <c r="C7" s="9" t="s">
        <v>26</v>
      </c>
      <c r="D7" s="10"/>
      <c r="E7" s="10"/>
      <c r="F7" s="11">
        <v>1606</v>
      </c>
      <c r="G7" s="12"/>
      <c r="H7" s="12"/>
      <c r="I7" s="12"/>
      <c r="J7" s="159">
        <f>AVERAGE(F7:I7)</f>
        <v>1606</v>
      </c>
      <c r="K7" s="160"/>
      <c r="M7" s="8">
        <v>2</v>
      </c>
      <c r="N7" s="157">
        <v>9.6999999999999993</v>
      </c>
      <c r="O7" s="158"/>
      <c r="P7" s="2"/>
      <c r="R7" s="56" t="s">
        <v>1</v>
      </c>
      <c r="S7" s="72">
        <f>AVERAGE(J10,J67,J122)</f>
        <v>489.08333333333331</v>
      </c>
    </row>
    <row r="8" spans="1:19" x14ac:dyDescent="0.25">
      <c r="A8" s="2"/>
      <c r="C8" s="9" t="s">
        <v>27</v>
      </c>
      <c r="D8" s="10"/>
      <c r="E8" s="10"/>
      <c r="F8" s="11">
        <v>589</v>
      </c>
      <c r="G8" s="12"/>
      <c r="H8" s="12"/>
      <c r="I8" s="12"/>
      <c r="J8" s="159">
        <f t="shared" ref="J8:J13" si="0">AVERAGE(F8:I8)</f>
        <v>589</v>
      </c>
      <c r="K8" s="160"/>
      <c r="M8" s="8">
        <v>3</v>
      </c>
      <c r="N8" s="157">
        <v>9.4</v>
      </c>
      <c r="O8" s="158"/>
      <c r="P8" s="2"/>
      <c r="R8" s="56" t="s">
        <v>2</v>
      </c>
      <c r="S8" s="73">
        <f>AVERAGE(J13,J70,J125)</f>
        <v>230.91666666666666</v>
      </c>
    </row>
    <row r="9" spans="1:19" x14ac:dyDescent="0.25">
      <c r="A9" s="2"/>
      <c r="C9" s="9" t="s">
        <v>28</v>
      </c>
      <c r="D9" s="11">
        <v>64.41</v>
      </c>
      <c r="E9" s="11">
        <v>7.3</v>
      </c>
      <c r="F9" s="11">
        <v>929</v>
      </c>
      <c r="G9" s="11">
        <v>1006</v>
      </c>
      <c r="H9" s="11">
        <v>1011</v>
      </c>
      <c r="I9" s="11">
        <v>1044</v>
      </c>
      <c r="J9" s="159">
        <f t="shared" si="0"/>
        <v>997.5</v>
      </c>
      <c r="K9" s="160"/>
      <c r="M9" s="8">
        <v>4</v>
      </c>
      <c r="N9" s="157">
        <v>8.6</v>
      </c>
      <c r="O9" s="158"/>
      <c r="P9" s="2"/>
      <c r="R9" s="74" t="s">
        <v>576</v>
      </c>
      <c r="S9" s="76">
        <f>S6-S7</f>
        <v>618.58333333333348</v>
      </c>
    </row>
    <row r="10" spans="1:19" x14ac:dyDescent="0.25">
      <c r="A10" s="2"/>
      <c r="C10" s="9" t="s">
        <v>30</v>
      </c>
      <c r="D10" s="11">
        <v>61.91</v>
      </c>
      <c r="E10" s="11">
        <v>8.8000000000000007</v>
      </c>
      <c r="F10" s="11">
        <v>520</v>
      </c>
      <c r="G10" s="11">
        <v>526</v>
      </c>
      <c r="H10" s="11">
        <v>506</v>
      </c>
      <c r="I10" s="11">
        <v>488</v>
      </c>
      <c r="J10" s="159">
        <f t="shared" si="0"/>
        <v>510</v>
      </c>
      <c r="K10" s="160"/>
      <c r="M10" s="8">
        <v>5</v>
      </c>
      <c r="N10" s="157">
        <v>9.4</v>
      </c>
      <c r="O10" s="158"/>
      <c r="P10" s="2"/>
      <c r="R10" s="74" t="s">
        <v>31</v>
      </c>
      <c r="S10" s="76">
        <f>S7-S8</f>
        <v>258.16666666666663</v>
      </c>
    </row>
    <row r="11" spans="1:19" x14ac:dyDescent="0.25">
      <c r="A11" s="2"/>
      <c r="C11" s="9" t="s">
        <v>32</v>
      </c>
      <c r="D11" s="11"/>
      <c r="E11" s="11"/>
      <c r="F11" s="11">
        <v>388</v>
      </c>
      <c r="G11" s="63">
        <v>397</v>
      </c>
      <c r="H11" s="63">
        <v>346</v>
      </c>
      <c r="I11" s="63">
        <v>371</v>
      </c>
      <c r="J11" s="159">
        <f t="shared" si="0"/>
        <v>375.5</v>
      </c>
      <c r="K11" s="160"/>
      <c r="M11" s="13">
        <v>6</v>
      </c>
      <c r="N11" s="161">
        <v>8.8000000000000007</v>
      </c>
      <c r="O11" s="162"/>
      <c r="P11" s="2"/>
      <c r="R11" s="74" t="s">
        <v>29</v>
      </c>
      <c r="S11" s="75">
        <f>S6-S8</f>
        <v>876.75000000000011</v>
      </c>
    </row>
    <row r="12" spans="1:19" ht="15.75" thickBot="1" x14ac:dyDescent="0.3">
      <c r="A12" s="2"/>
      <c r="C12" s="9" t="s">
        <v>34</v>
      </c>
      <c r="D12" s="11"/>
      <c r="E12" s="11"/>
      <c r="F12" s="11">
        <v>249</v>
      </c>
      <c r="G12" s="63">
        <v>255</v>
      </c>
      <c r="H12" s="63">
        <v>220</v>
      </c>
      <c r="I12" s="63">
        <v>228</v>
      </c>
      <c r="J12" s="159">
        <f t="shared" si="0"/>
        <v>238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0.55845621426421921</v>
      </c>
    </row>
    <row r="13" spans="1:19" ht="15.75" thickBot="1" x14ac:dyDescent="0.3">
      <c r="A13" s="2"/>
      <c r="C13" s="14" t="s">
        <v>38</v>
      </c>
      <c r="D13" s="15">
        <v>62.07</v>
      </c>
      <c r="E13" s="15">
        <v>8.4</v>
      </c>
      <c r="F13" s="15">
        <v>241</v>
      </c>
      <c r="G13" s="15">
        <v>249</v>
      </c>
      <c r="H13" s="15">
        <v>212</v>
      </c>
      <c r="I13" s="15">
        <v>222</v>
      </c>
      <c r="J13" s="163">
        <f t="shared" si="0"/>
        <v>231</v>
      </c>
      <c r="K13" s="164"/>
      <c r="M13" s="67" t="s">
        <v>39</v>
      </c>
      <c r="N13" s="65">
        <v>2.98</v>
      </c>
      <c r="O13" s="66">
        <v>4.8899999999999997</v>
      </c>
      <c r="P13" s="2"/>
      <c r="R13" s="77" t="s">
        <v>37</v>
      </c>
      <c r="S13" s="78">
        <f>S10/S7</f>
        <v>0.52785823820071553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0.79152873909118271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13.41</v>
      </c>
      <c r="E16" s="11">
        <v>10.199999999999999</v>
      </c>
      <c r="F16" s="22">
        <v>1078</v>
      </c>
      <c r="G16" s="16"/>
      <c r="H16" s="23" t="s">
        <v>1</v>
      </c>
      <c r="I16" s="175">
        <v>6.72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68.08</v>
      </c>
      <c r="E17" s="11"/>
      <c r="F17" s="22">
        <v>240</v>
      </c>
      <c r="G17" s="16"/>
      <c r="H17" s="27" t="s">
        <v>2</v>
      </c>
      <c r="I17" s="177">
        <v>6.5</v>
      </c>
      <c r="J17" s="177"/>
      <c r="K17" s="178"/>
      <c r="M17" s="65">
        <v>7.1</v>
      </c>
      <c r="N17" s="28">
        <v>121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69.11</v>
      </c>
      <c r="E18" s="11"/>
      <c r="F18" s="22">
        <v>222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67.88</v>
      </c>
      <c r="E20" s="11"/>
      <c r="F20" s="22">
        <v>233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150</v>
      </c>
      <c r="P20" s="2"/>
    </row>
    <row r="21" spans="1:16" x14ac:dyDescent="0.25">
      <c r="A21" s="2"/>
      <c r="C21" s="21" t="s">
        <v>57</v>
      </c>
      <c r="D21" s="11">
        <v>75.25</v>
      </c>
      <c r="E21" s="11"/>
      <c r="F21" s="22">
        <v>1705</v>
      </c>
      <c r="G21" s="16"/>
      <c r="H21" s="165">
        <v>1</v>
      </c>
      <c r="I21" s="167">
        <v>566</v>
      </c>
      <c r="J21" s="167">
        <v>166</v>
      </c>
      <c r="K21" s="169">
        <f>((I21-J21)/I21)</f>
        <v>0.70671378091872794</v>
      </c>
      <c r="M21" s="13">
        <v>2</v>
      </c>
      <c r="N21" s="35">
        <v>5.4</v>
      </c>
      <c r="O21" s="36">
        <v>150</v>
      </c>
      <c r="P21" s="2"/>
    </row>
    <row r="22" spans="1:16" ht="15.75" customHeight="1" thickBot="1" x14ac:dyDescent="0.3">
      <c r="A22" s="2"/>
      <c r="C22" s="21" t="s">
        <v>58</v>
      </c>
      <c r="D22" s="11">
        <v>73.209999999999994</v>
      </c>
      <c r="E22" s="11">
        <v>7.9</v>
      </c>
      <c r="F22" s="22">
        <v>477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468</v>
      </c>
      <c r="G23" s="16"/>
      <c r="H23" s="165">
        <v>6</v>
      </c>
      <c r="I23" s="167">
        <v>377</v>
      </c>
      <c r="J23" s="167">
        <v>155</v>
      </c>
      <c r="K23" s="169">
        <f>((I23-J23)/I23)</f>
        <v>0.58885941644562334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75.55</v>
      </c>
      <c r="E24" s="11">
        <v>7.3</v>
      </c>
      <c r="F24" s="22">
        <v>1029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0.48872180451127817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1019</v>
      </c>
      <c r="G25" s="16"/>
      <c r="M25" s="173" t="s">
        <v>64</v>
      </c>
      <c r="N25" s="174"/>
      <c r="O25" s="37">
        <f>(J10-J11)/J10</f>
        <v>0.26372549019607844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0.36617842876165113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2.9411764705882353E-2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90.97</v>
      </c>
      <c r="E28" s="33"/>
      <c r="F28" s="34"/>
      <c r="G28" s="46"/>
      <c r="H28" s="47" t="s">
        <v>72</v>
      </c>
      <c r="I28" s="33">
        <v>779</v>
      </c>
      <c r="J28" s="33">
        <v>701</v>
      </c>
      <c r="K28" s="34">
        <f>I28-J28</f>
        <v>78</v>
      </c>
      <c r="M28" s="182" t="s">
        <v>73</v>
      </c>
      <c r="N28" s="183"/>
      <c r="O28" s="70">
        <f>(J10-J13)/J10</f>
        <v>0.54705882352941182</v>
      </c>
      <c r="P28" s="2"/>
    </row>
    <row r="29" spans="1:16" ht="15.75" thickBot="1" x14ac:dyDescent="0.3">
      <c r="A29" s="2"/>
      <c r="B29" s="41"/>
      <c r="C29" s="45" t="s">
        <v>74</v>
      </c>
      <c r="D29" s="33">
        <v>72.95</v>
      </c>
      <c r="E29" s="33">
        <v>67.88</v>
      </c>
      <c r="F29" s="34">
        <v>93.06</v>
      </c>
      <c r="G29" s="48">
        <v>6.3</v>
      </c>
      <c r="H29" s="65" t="s">
        <v>2</v>
      </c>
      <c r="I29" s="35">
        <v>271</v>
      </c>
      <c r="J29" s="35">
        <v>250</v>
      </c>
      <c r="K29" s="36">
        <f>I29-J29</f>
        <v>21</v>
      </c>
      <c r="L29" s="49"/>
      <c r="M29" s="187" t="s">
        <v>75</v>
      </c>
      <c r="N29" s="188"/>
      <c r="O29" s="71">
        <f>(J9-J13)/J9</f>
        <v>0.76842105263157889</v>
      </c>
      <c r="P29" s="2"/>
    </row>
    <row r="30" spans="1:16" ht="15" customHeight="1" x14ac:dyDescent="0.25">
      <c r="A30" s="2"/>
      <c r="B30" s="41"/>
      <c r="C30" s="45" t="s">
        <v>76</v>
      </c>
      <c r="D30" s="33">
        <v>74.150000000000006</v>
      </c>
      <c r="E30" s="33">
        <v>62.31</v>
      </c>
      <c r="F30" s="34">
        <v>84.04</v>
      </c>
      <c r="P30" s="2"/>
    </row>
    <row r="31" spans="1:16" ht="15" customHeight="1" x14ac:dyDescent="0.25">
      <c r="A31" s="2"/>
      <c r="B31" s="41"/>
      <c r="C31" s="45" t="s">
        <v>77</v>
      </c>
      <c r="D31" s="33">
        <v>70.650000000000006</v>
      </c>
      <c r="E31" s="33">
        <v>50.93</v>
      </c>
      <c r="F31" s="34">
        <v>72.09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57.04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90.87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120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121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122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123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124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125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1581</v>
      </c>
      <c r="G64" s="12"/>
      <c r="H64" s="12"/>
      <c r="I64" s="12"/>
      <c r="J64" s="159">
        <f>AVERAGE(F64:I64)</f>
        <v>1581</v>
      </c>
      <c r="K64" s="160"/>
      <c r="M64" s="8">
        <v>2</v>
      </c>
      <c r="N64" s="157">
        <v>9.6999999999999993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594</v>
      </c>
      <c r="G65" s="12"/>
      <c r="H65" s="12"/>
      <c r="I65" s="12"/>
      <c r="J65" s="159">
        <f t="shared" ref="J65:J70" si="1">AVERAGE(F65:I65)</f>
        <v>594</v>
      </c>
      <c r="K65" s="160"/>
      <c r="M65" s="8">
        <v>3</v>
      </c>
      <c r="N65" s="157">
        <v>9.1999999999999993</v>
      </c>
      <c r="O65" s="158"/>
      <c r="P65" s="2"/>
    </row>
    <row r="66" spans="1:16" ht="15" customHeight="1" x14ac:dyDescent="0.25">
      <c r="A66" s="2"/>
      <c r="C66" s="9" t="s">
        <v>28</v>
      </c>
      <c r="D66" s="11">
        <v>62.42</v>
      </c>
      <c r="E66" s="11">
        <v>7.2</v>
      </c>
      <c r="F66" s="11">
        <v>1021</v>
      </c>
      <c r="G66" s="11">
        <v>1007</v>
      </c>
      <c r="H66" s="11">
        <v>990</v>
      </c>
      <c r="I66" s="11">
        <v>960</v>
      </c>
      <c r="J66" s="159">
        <f t="shared" si="1"/>
        <v>994.5</v>
      </c>
      <c r="K66" s="160"/>
      <c r="M66" s="8">
        <v>4</v>
      </c>
      <c r="N66" s="157">
        <v>8.4</v>
      </c>
      <c r="O66" s="158"/>
      <c r="P66" s="2"/>
    </row>
    <row r="67" spans="1:16" ht="15" customHeight="1" x14ac:dyDescent="0.25">
      <c r="A67" s="2"/>
      <c r="C67" s="9" t="s">
        <v>30</v>
      </c>
      <c r="D67" s="11">
        <v>60.72</v>
      </c>
      <c r="E67" s="11">
        <v>8.6</v>
      </c>
      <c r="F67" s="11">
        <v>477</v>
      </c>
      <c r="G67" s="11">
        <v>470</v>
      </c>
      <c r="H67" s="11">
        <v>477</v>
      </c>
      <c r="I67" s="11">
        <v>466</v>
      </c>
      <c r="J67" s="159">
        <f t="shared" si="1"/>
        <v>472.5</v>
      </c>
      <c r="K67" s="160"/>
      <c r="M67" s="8">
        <v>5</v>
      </c>
      <c r="N67" s="157">
        <v>9.4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370</v>
      </c>
      <c r="G68" s="63">
        <v>366</v>
      </c>
      <c r="H68" s="63">
        <v>362</v>
      </c>
      <c r="I68" s="63">
        <v>351</v>
      </c>
      <c r="J68" s="159">
        <f t="shared" si="1"/>
        <v>362.25</v>
      </c>
      <c r="K68" s="160"/>
      <c r="M68" s="13">
        <v>6</v>
      </c>
      <c r="N68" s="161">
        <v>8.6999999999999993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218</v>
      </c>
      <c r="G69" s="63">
        <v>229</v>
      </c>
      <c r="H69" s="63">
        <v>209</v>
      </c>
      <c r="I69" s="63">
        <v>206</v>
      </c>
      <c r="J69" s="159">
        <f t="shared" si="1"/>
        <v>215.5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59.91</v>
      </c>
      <c r="E70" s="15">
        <v>8.4</v>
      </c>
      <c r="F70" s="15">
        <v>225</v>
      </c>
      <c r="G70" s="15">
        <v>220</v>
      </c>
      <c r="H70" s="15">
        <v>216</v>
      </c>
      <c r="I70" s="15">
        <v>200</v>
      </c>
      <c r="J70" s="163">
        <f t="shared" si="1"/>
        <v>215.25</v>
      </c>
      <c r="K70" s="164"/>
      <c r="M70" s="67" t="s">
        <v>39</v>
      </c>
      <c r="N70" s="65">
        <v>3.66</v>
      </c>
      <c r="O70" s="66">
        <v>6.18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29.22</v>
      </c>
      <c r="E73" s="11">
        <v>10.1</v>
      </c>
      <c r="F73" s="22">
        <v>1172</v>
      </c>
      <c r="G73" s="16"/>
      <c r="H73" s="23" t="s">
        <v>1</v>
      </c>
      <c r="I73" s="175">
        <v>6.61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67.55</v>
      </c>
      <c r="E74" s="11"/>
      <c r="F74" s="22">
        <v>240</v>
      </c>
      <c r="G74" s="16"/>
      <c r="H74" s="27" t="s">
        <v>2</v>
      </c>
      <c r="I74" s="177">
        <v>5.94</v>
      </c>
      <c r="J74" s="177"/>
      <c r="K74" s="178"/>
      <c r="M74" s="65">
        <v>7</v>
      </c>
      <c r="N74" s="28">
        <v>118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66.09</v>
      </c>
      <c r="E75" s="11"/>
      <c r="F75" s="22">
        <v>220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65.790000000000006</v>
      </c>
      <c r="E77" s="11"/>
      <c r="F77" s="22">
        <v>231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5.4</v>
      </c>
      <c r="O77" s="34">
        <v>150</v>
      </c>
      <c r="P77" s="2"/>
    </row>
    <row r="78" spans="1:16" x14ac:dyDescent="0.25">
      <c r="A78" s="2"/>
      <c r="C78" s="21" t="s">
        <v>57</v>
      </c>
      <c r="D78" s="11">
        <v>76.069999999999993</v>
      </c>
      <c r="E78" s="11"/>
      <c r="F78" s="22">
        <v>1688</v>
      </c>
      <c r="G78" s="16"/>
      <c r="H78" s="165">
        <v>7</v>
      </c>
      <c r="I78" s="167">
        <v>388</v>
      </c>
      <c r="J78" s="167">
        <v>184</v>
      </c>
      <c r="K78" s="169">
        <f>((I78-J78)/I78)</f>
        <v>0.52577319587628868</v>
      </c>
      <c r="M78" s="13">
        <v>2</v>
      </c>
      <c r="N78" s="35">
        <v>5.6</v>
      </c>
      <c r="O78" s="36">
        <v>150</v>
      </c>
      <c r="P78" s="2"/>
    </row>
    <row r="79" spans="1:16" ht="15.75" thickBot="1" x14ac:dyDescent="0.3">
      <c r="A79" s="2"/>
      <c r="C79" s="21" t="s">
        <v>58</v>
      </c>
      <c r="D79" s="11">
        <v>71.97</v>
      </c>
      <c r="E79" s="11">
        <v>8.1</v>
      </c>
      <c r="F79" s="22">
        <v>472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464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74.66</v>
      </c>
      <c r="E81" s="11">
        <v>7.6</v>
      </c>
      <c r="F81" s="22">
        <v>1045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0.52488687782805432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1033</v>
      </c>
      <c r="G82" s="16"/>
      <c r="M82" s="173" t="s">
        <v>64</v>
      </c>
      <c r="N82" s="174"/>
      <c r="O82" s="37">
        <f>(J67-J68)/J67</f>
        <v>0.23333333333333334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0.4051069703243616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1.1600928074245939E-3</v>
      </c>
      <c r="P84" s="2"/>
    </row>
    <row r="85" spans="1:16" x14ac:dyDescent="0.25">
      <c r="A85" s="2"/>
      <c r="B85" s="41"/>
      <c r="C85" s="45" t="s">
        <v>71</v>
      </c>
      <c r="D85" s="33">
        <v>90.79</v>
      </c>
      <c r="E85" s="33"/>
      <c r="F85" s="34"/>
      <c r="G85" s="46"/>
      <c r="H85" s="47" t="s">
        <v>1</v>
      </c>
      <c r="I85" s="33">
        <v>678</v>
      </c>
      <c r="J85" s="33">
        <v>566</v>
      </c>
      <c r="K85" s="34">
        <f>I85-J85</f>
        <v>112</v>
      </c>
      <c r="M85" s="182" t="s">
        <v>73</v>
      </c>
      <c r="N85" s="183"/>
      <c r="O85" s="70">
        <f>(J67-J70)/J67</f>
        <v>0.5444444444444444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69.09</v>
      </c>
      <c r="F86" s="34">
        <v>94.45</v>
      </c>
      <c r="G86" s="48">
        <v>6.2</v>
      </c>
      <c r="H86" s="65" t="s">
        <v>2</v>
      </c>
      <c r="I86" s="35">
        <v>269</v>
      </c>
      <c r="J86" s="35">
        <v>244</v>
      </c>
      <c r="K86" s="34">
        <f>I86-J86</f>
        <v>25</v>
      </c>
      <c r="L86" s="49"/>
      <c r="M86" s="187" t="s">
        <v>75</v>
      </c>
      <c r="N86" s="188"/>
      <c r="O86" s="71">
        <f>(J66-J70)/J66</f>
        <v>0.78355957767722473</v>
      </c>
      <c r="P86" s="2"/>
    </row>
    <row r="87" spans="1:16" ht="15" customHeight="1" x14ac:dyDescent="0.25">
      <c r="A87" s="2"/>
      <c r="B87" s="41"/>
      <c r="C87" s="45" t="s">
        <v>76</v>
      </c>
      <c r="D87" s="33">
        <v>74.55</v>
      </c>
      <c r="E87" s="33">
        <v>63.19</v>
      </c>
      <c r="F87" s="34">
        <v>84.77</v>
      </c>
      <c r="P87" s="2"/>
    </row>
    <row r="88" spans="1:16" ht="15" customHeight="1" x14ac:dyDescent="0.25">
      <c r="A88" s="2"/>
      <c r="B88" s="41"/>
      <c r="C88" s="45" t="s">
        <v>77</v>
      </c>
      <c r="D88" s="33">
        <v>71.349999999999994</v>
      </c>
      <c r="E88" s="33">
        <v>51.35</v>
      </c>
      <c r="F88" s="34">
        <v>71.97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56.36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91.11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126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127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128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129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130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131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1588</v>
      </c>
      <c r="G119" s="12"/>
      <c r="H119" s="12"/>
      <c r="I119" s="12"/>
      <c r="J119" s="159">
        <f>AVERAGE(F119:I119)</f>
        <v>1588</v>
      </c>
      <c r="K119" s="160"/>
      <c r="M119" s="8">
        <v>2</v>
      </c>
      <c r="N119" s="157">
        <v>9.5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606</v>
      </c>
      <c r="G120" s="12"/>
      <c r="H120" s="12"/>
      <c r="I120" s="12"/>
      <c r="J120" s="159">
        <f t="shared" ref="J120:J125" si="2">AVERAGE(F120:I120)</f>
        <v>606</v>
      </c>
      <c r="K120" s="160"/>
      <c r="M120" s="8">
        <v>3</v>
      </c>
      <c r="N120" s="157">
        <v>9.1999999999999993</v>
      </c>
      <c r="O120" s="158"/>
      <c r="P120" s="2"/>
    </row>
    <row r="121" spans="1:16" x14ac:dyDescent="0.25">
      <c r="A121" s="2"/>
      <c r="C121" s="9" t="s">
        <v>28</v>
      </c>
      <c r="D121" s="11">
        <v>62.77</v>
      </c>
      <c r="E121" s="11">
        <v>7.2</v>
      </c>
      <c r="F121" s="11">
        <v>1376</v>
      </c>
      <c r="G121" s="11">
        <v>1354</v>
      </c>
      <c r="H121" s="11">
        <v>1330</v>
      </c>
      <c r="I121" s="11">
        <v>1264</v>
      </c>
      <c r="J121" s="159">
        <f t="shared" si="2"/>
        <v>1331</v>
      </c>
      <c r="K121" s="160"/>
      <c r="M121" s="8">
        <v>4</v>
      </c>
      <c r="N121" s="157">
        <v>8.3000000000000007</v>
      </c>
      <c r="O121" s="158"/>
      <c r="P121" s="2"/>
    </row>
    <row r="122" spans="1:16" x14ac:dyDescent="0.25">
      <c r="A122" s="2"/>
      <c r="C122" s="9" t="s">
        <v>30</v>
      </c>
      <c r="D122" s="11">
        <v>60.44</v>
      </c>
      <c r="E122" s="11">
        <v>8.8000000000000007</v>
      </c>
      <c r="F122" s="11">
        <v>426</v>
      </c>
      <c r="G122" s="11">
        <v>435</v>
      </c>
      <c r="H122" s="11">
        <v>505</v>
      </c>
      <c r="I122" s="11">
        <v>573</v>
      </c>
      <c r="J122" s="159">
        <f t="shared" si="2"/>
        <v>484.75</v>
      </c>
      <c r="K122" s="160"/>
      <c r="M122" s="8">
        <v>5</v>
      </c>
      <c r="N122" s="157">
        <v>9.3000000000000007</v>
      </c>
      <c r="O122" s="158"/>
      <c r="P122" s="2"/>
    </row>
    <row r="123" spans="1:16" x14ac:dyDescent="0.25">
      <c r="A123" s="2"/>
      <c r="C123" s="9" t="s">
        <v>32</v>
      </c>
      <c r="D123" s="11"/>
      <c r="E123" s="11"/>
      <c r="F123" s="11">
        <v>296</v>
      </c>
      <c r="G123" s="63">
        <v>306</v>
      </c>
      <c r="H123" s="63">
        <v>346</v>
      </c>
      <c r="I123" s="63">
        <v>352</v>
      </c>
      <c r="J123" s="159">
        <f t="shared" si="2"/>
        <v>325</v>
      </c>
      <c r="K123" s="160"/>
      <c r="M123" s="13">
        <v>6</v>
      </c>
      <c r="N123" s="161">
        <v>8.6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226</v>
      </c>
      <c r="G124" s="63">
        <v>228</v>
      </c>
      <c r="H124" s="63">
        <v>257</v>
      </c>
      <c r="I124" s="63">
        <v>250</v>
      </c>
      <c r="J124" s="159">
        <f t="shared" si="2"/>
        <v>240.25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60.02</v>
      </c>
      <c r="E125" s="15">
        <v>8.4</v>
      </c>
      <c r="F125" s="15">
        <v>234</v>
      </c>
      <c r="G125" s="15">
        <v>238</v>
      </c>
      <c r="H125" s="15">
        <v>261</v>
      </c>
      <c r="I125" s="15">
        <v>253</v>
      </c>
      <c r="J125" s="163">
        <f t="shared" si="2"/>
        <v>246.5</v>
      </c>
      <c r="K125" s="164"/>
      <c r="M125" s="67" t="s">
        <v>39</v>
      </c>
      <c r="N125" s="65">
        <v>3.95</v>
      </c>
      <c r="O125" s="66">
        <v>4.8099999999999996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25.87</v>
      </c>
      <c r="E128" s="11">
        <v>9.9</v>
      </c>
      <c r="F128" s="22">
        <v>1198</v>
      </c>
      <c r="G128" s="16"/>
      <c r="H128" s="23" t="s">
        <v>1</v>
      </c>
      <c r="I128" s="175">
        <v>4.6500000000000004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67.55</v>
      </c>
      <c r="E129" s="11"/>
      <c r="F129" s="22">
        <v>245</v>
      </c>
      <c r="G129" s="16"/>
      <c r="H129" s="27" t="s">
        <v>2</v>
      </c>
      <c r="I129" s="177">
        <v>4.21</v>
      </c>
      <c r="J129" s="177"/>
      <c r="K129" s="178"/>
      <c r="M129" s="65">
        <v>6.6</v>
      </c>
      <c r="N129" s="28">
        <v>88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68.709999999999994</v>
      </c>
      <c r="E130" s="11"/>
      <c r="F130" s="22">
        <v>241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65.84</v>
      </c>
      <c r="E132" s="11"/>
      <c r="F132" s="22">
        <v>238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x14ac:dyDescent="0.25">
      <c r="A133" s="2"/>
      <c r="C133" s="21" t="s">
        <v>57</v>
      </c>
      <c r="D133" s="11">
        <v>73.81</v>
      </c>
      <c r="E133" s="11"/>
      <c r="F133" s="22">
        <v>1525</v>
      </c>
      <c r="G133" s="16"/>
      <c r="H133" s="165">
        <v>3</v>
      </c>
      <c r="I133" s="167">
        <v>517</v>
      </c>
      <c r="J133" s="167">
        <v>333</v>
      </c>
      <c r="K133" s="169">
        <f>((I133-J133)/I133)</f>
        <v>0.35589941972920697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75.11</v>
      </c>
      <c r="E134" s="11">
        <v>8.1999999999999993</v>
      </c>
      <c r="F134" s="22">
        <v>443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425</v>
      </c>
      <c r="G135" s="16"/>
      <c r="H135" s="165">
        <v>8</v>
      </c>
      <c r="I135" s="167">
        <v>301</v>
      </c>
      <c r="J135" s="167">
        <v>233</v>
      </c>
      <c r="K135" s="169">
        <f>((I135-J135)/I135)</f>
        <v>0.22591362126245848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76.84</v>
      </c>
      <c r="E136" s="11">
        <v>7.7</v>
      </c>
      <c r="F136" s="22">
        <v>1032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0.63580015026296022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996</v>
      </c>
      <c r="G137" s="16"/>
      <c r="M137" s="173" t="s">
        <v>64</v>
      </c>
      <c r="N137" s="174"/>
      <c r="O137" s="37">
        <f>(J122-J123)/J122</f>
        <v>0.32955131511088187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0.26076923076923075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132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-2.6014568158168574E-2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1</v>
      </c>
      <c r="I140" s="33">
        <v>438</v>
      </c>
      <c r="J140" s="33">
        <v>374</v>
      </c>
      <c r="K140" s="34">
        <f>I140-J140</f>
        <v>64</v>
      </c>
      <c r="M140" s="182" t="s">
        <v>73</v>
      </c>
      <c r="N140" s="183"/>
      <c r="O140" s="70">
        <f>(J122-J125)/J122</f>
        <v>0.49149045899948429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72.349999999999994</v>
      </c>
      <c r="E141" s="33">
        <v>68.45</v>
      </c>
      <c r="F141" s="34">
        <v>94.62</v>
      </c>
      <c r="G141" s="48">
        <v>5.3</v>
      </c>
      <c r="H141" s="65" t="s">
        <v>2</v>
      </c>
      <c r="I141" s="35">
        <v>242</v>
      </c>
      <c r="J141" s="35">
        <v>204</v>
      </c>
      <c r="K141" s="34">
        <f>I141-J141</f>
        <v>38</v>
      </c>
      <c r="L141" s="49"/>
      <c r="M141" s="187" t="s">
        <v>75</v>
      </c>
      <c r="N141" s="188"/>
      <c r="O141" s="71">
        <f>(J121-J125)/J121</f>
        <v>0.81480090157776108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79.25</v>
      </c>
      <c r="E142" s="33">
        <v>63.39</v>
      </c>
      <c r="F142" s="34">
        <v>81.25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76.849999999999994</v>
      </c>
      <c r="E143" s="33">
        <v>54.87</v>
      </c>
      <c r="F143" s="34">
        <v>71.41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53.62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91.47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133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134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135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136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137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427AF-C4E3-40E0-AB1C-1EBD573CBA3E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1200.5833333333333</v>
      </c>
    </row>
    <row r="7" spans="1:19" x14ac:dyDescent="0.25">
      <c r="A7" s="2"/>
      <c r="C7" s="9" t="s">
        <v>26</v>
      </c>
      <c r="D7" s="10"/>
      <c r="E7" s="10"/>
      <c r="F7" s="11">
        <v>1665</v>
      </c>
      <c r="G7" s="12"/>
      <c r="H7" s="12"/>
      <c r="I7" s="12"/>
      <c r="J7" s="159">
        <f>AVERAGE(F7:I7)</f>
        <v>1665</v>
      </c>
      <c r="K7" s="160"/>
      <c r="M7" s="8">
        <v>2</v>
      </c>
      <c r="N7" s="157">
        <v>9.6999999999999993</v>
      </c>
      <c r="O7" s="158"/>
      <c r="P7" s="2"/>
      <c r="R7" s="56" t="s">
        <v>1</v>
      </c>
      <c r="S7" s="72">
        <f>AVERAGE(J10,J67,J122)</f>
        <v>546.91666666666663</v>
      </c>
    </row>
    <row r="8" spans="1:19" x14ac:dyDescent="0.25">
      <c r="A8" s="2"/>
      <c r="C8" s="9" t="s">
        <v>27</v>
      </c>
      <c r="D8" s="10"/>
      <c r="E8" s="10"/>
      <c r="F8" s="11">
        <v>611</v>
      </c>
      <c r="G8" s="12"/>
      <c r="H8" s="12"/>
      <c r="I8" s="12"/>
      <c r="J8" s="159">
        <f t="shared" ref="J8:J13" si="0">AVERAGE(F8:I8)</f>
        <v>611</v>
      </c>
      <c r="K8" s="160"/>
      <c r="M8" s="8">
        <v>3</v>
      </c>
      <c r="N8" s="157">
        <v>9.4</v>
      </c>
      <c r="O8" s="158"/>
      <c r="P8" s="2"/>
      <c r="R8" s="56" t="s">
        <v>2</v>
      </c>
      <c r="S8" s="73">
        <f>AVERAGE(J13,J70,J125)</f>
        <v>241.66666666666666</v>
      </c>
    </row>
    <row r="9" spans="1:19" x14ac:dyDescent="0.25">
      <c r="A9" s="2"/>
      <c r="C9" s="9" t="s">
        <v>28</v>
      </c>
      <c r="D9" s="11">
        <v>63.22</v>
      </c>
      <c r="E9" s="11">
        <v>7.5</v>
      </c>
      <c r="F9" s="11">
        <v>1190</v>
      </c>
      <c r="G9" s="11">
        <v>1179</v>
      </c>
      <c r="H9" s="11">
        <v>1193</v>
      </c>
      <c r="I9" s="11">
        <v>1068</v>
      </c>
      <c r="J9" s="159">
        <f t="shared" si="0"/>
        <v>1157.5</v>
      </c>
      <c r="K9" s="160"/>
      <c r="M9" s="8">
        <v>4</v>
      </c>
      <c r="N9" s="157">
        <v>8.4</v>
      </c>
      <c r="O9" s="158"/>
      <c r="P9" s="2"/>
      <c r="R9" s="74" t="s">
        <v>576</v>
      </c>
      <c r="S9" s="76">
        <f>S6-S7</f>
        <v>653.66666666666663</v>
      </c>
    </row>
    <row r="10" spans="1:19" x14ac:dyDescent="0.25">
      <c r="A10" s="2"/>
      <c r="C10" s="9" t="s">
        <v>30</v>
      </c>
      <c r="D10" s="11">
        <v>61.41</v>
      </c>
      <c r="E10" s="11">
        <v>8.6999999999999993</v>
      </c>
      <c r="F10" s="11">
        <v>577</v>
      </c>
      <c r="G10" s="11">
        <v>571</v>
      </c>
      <c r="H10" s="11">
        <v>630</v>
      </c>
      <c r="I10" s="11">
        <v>597</v>
      </c>
      <c r="J10" s="159">
        <f t="shared" si="0"/>
        <v>593.75</v>
      </c>
      <c r="K10" s="160"/>
      <c r="M10" s="8">
        <v>5</v>
      </c>
      <c r="N10" s="157">
        <v>9.4</v>
      </c>
      <c r="O10" s="158"/>
      <c r="P10" s="2"/>
      <c r="R10" s="74" t="s">
        <v>31</v>
      </c>
      <c r="S10" s="76">
        <f>S7-S8</f>
        <v>305.25</v>
      </c>
    </row>
    <row r="11" spans="1:19" x14ac:dyDescent="0.25">
      <c r="A11" s="2"/>
      <c r="C11" s="9" t="s">
        <v>32</v>
      </c>
      <c r="D11" s="11"/>
      <c r="E11" s="11"/>
      <c r="F11" s="11">
        <v>421</v>
      </c>
      <c r="G11" s="63">
        <v>427</v>
      </c>
      <c r="H11" s="63">
        <v>488</v>
      </c>
      <c r="I11" s="63">
        <v>430</v>
      </c>
      <c r="J11" s="159">
        <f t="shared" si="0"/>
        <v>441.5</v>
      </c>
      <c r="K11" s="160"/>
      <c r="M11" s="13">
        <v>6</v>
      </c>
      <c r="N11" s="161">
        <v>9.1</v>
      </c>
      <c r="O11" s="162"/>
      <c r="P11" s="2"/>
      <c r="R11" s="74" t="s">
        <v>29</v>
      </c>
      <c r="S11" s="75">
        <f>S6-S8</f>
        <v>958.91666666666663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277</v>
      </c>
      <c r="G12" s="63">
        <v>270</v>
      </c>
      <c r="H12" s="63">
        <v>309</v>
      </c>
      <c r="I12" s="63">
        <v>277</v>
      </c>
      <c r="J12" s="159">
        <f t="shared" si="0"/>
        <v>283.25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0.5444575553550357</v>
      </c>
    </row>
    <row r="13" spans="1:19" ht="15.75" thickBot="1" x14ac:dyDescent="0.3">
      <c r="A13" s="2"/>
      <c r="C13" s="14" t="s">
        <v>38</v>
      </c>
      <c r="D13" s="15">
        <v>61.02</v>
      </c>
      <c r="E13" s="15">
        <v>8.4</v>
      </c>
      <c r="F13" s="15">
        <v>269</v>
      </c>
      <c r="G13" s="15">
        <v>275</v>
      </c>
      <c r="H13" s="15">
        <v>294</v>
      </c>
      <c r="I13" s="15">
        <v>268</v>
      </c>
      <c r="J13" s="163">
        <f t="shared" si="0"/>
        <v>276.5</v>
      </c>
      <c r="K13" s="164"/>
      <c r="M13" s="67" t="s">
        <v>39</v>
      </c>
      <c r="N13" s="65">
        <v>3.77</v>
      </c>
      <c r="O13" s="66">
        <v>6.26</v>
      </c>
      <c r="P13" s="2"/>
      <c r="R13" s="77" t="s">
        <v>37</v>
      </c>
      <c r="S13" s="78">
        <f>S10/S7</f>
        <v>0.55812890446442176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0.79870896092177412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4.91</v>
      </c>
      <c r="E16" s="11">
        <v>9.1</v>
      </c>
      <c r="F16" s="22">
        <v>1105</v>
      </c>
      <c r="G16" s="16"/>
      <c r="H16" s="23" t="s">
        <v>1</v>
      </c>
      <c r="I16" s="175">
        <v>7.06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67.77</v>
      </c>
      <c r="E17" s="11"/>
      <c r="F17" s="22">
        <v>266</v>
      </c>
      <c r="G17" s="16"/>
      <c r="H17" s="27" t="s">
        <v>2</v>
      </c>
      <c r="I17" s="177">
        <v>6.28</v>
      </c>
      <c r="J17" s="177"/>
      <c r="K17" s="178"/>
      <c r="M17" s="65">
        <v>6.9</v>
      </c>
      <c r="N17" s="28">
        <v>118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66.08</v>
      </c>
      <c r="E18" s="11"/>
      <c r="F18" s="22">
        <v>239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68.010000000000005</v>
      </c>
      <c r="E20" s="11"/>
      <c r="F20" s="22">
        <v>251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x14ac:dyDescent="0.25">
      <c r="A21" s="2"/>
      <c r="C21" s="21" t="s">
        <v>57</v>
      </c>
      <c r="D21" s="11">
        <v>75.61</v>
      </c>
      <c r="E21" s="11"/>
      <c r="F21" s="22">
        <v>1661</v>
      </c>
      <c r="G21" s="16"/>
      <c r="H21" s="165">
        <v>12</v>
      </c>
      <c r="I21" s="167">
        <v>409</v>
      </c>
      <c r="J21" s="167">
        <v>206</v>
      </c>
      <c r="K21" s="169">
        <f>((I21-J21)/I21)</f>
        <v>0.49633251833740832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76.709999999999994</v>
      </c>
      <c r="E22" s="11">
        <v>7.8</v>
      </c>
      <c r="F22" s="22">
        <v>592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586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77.239999999999995</v>
      </c>
      <c r="E24" s="11">
        <v>7.3</v>
      </c>
      <c r="F24" s="22">
        <v>1088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0.48704103671706261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1076</v>
      </c>
      <c r="G25" s="16"/>
      <c r="M25" s="173" t="s">
        <v>64</v>
      </c>
      <c r="N25" s="174"/>
      <c r="O25" s="37">
        <f>(J10-J11)/J10</f>
        <v>0.25642105263157894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0.35843714609286526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2.3830538393645191E-2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91.05</v>
      </c>
      <c r="E28" s="33"/>
      <c r="F28" s="34"/>
      <c r="G28" s="46"/>
      <c r="H28" s="47" t="s">
        <v>72</v>
      </c>
      <c r="I28" s="33">
        <v>792</v>
      </c>
      <c r="J28" s="33">
        <v>688</v>
      </c>
      <c r="K28" s="34">
        <f>I28-J28</f>
        <v>104</v>
      </c>
      <c r="M28" s="182" t="s">
        <v>73</v>
      </c>
      <c r="N28" s="183"/>
      <c r="O28" s="70">
        <f>(J10-J13)/J10</f>
        <v>0.53431578947368419</v>
      </c>
      <c r="P28" s="2"/>
    </row>
    <row r="29" spans="1:16" ht="15.75" thickBot="1" x14ac:dyDescent="0.3">
      <c r="A29" s="2"/>
      <c r="B29" s="41"/>
      <c r="C29" s="45" t="s">
        <v>74</v>
      </c>
      <c r="D29" s="33">
        <v>72.75</v>
      </c>
      <c r="E29" s="33">
        <v>67.86</v>
      </c>
      <c r="F29" s="34">
        <v>93.29</v>
      </c>
      <c r="G29" s="48">
        <v>6.2</v>
      </c>
      <c r="H29" s="65" t="s">
        <v>2</v>
      </c>
      <c r="I29" s="35">
        <v>299</v>
      </c>
      <c r="J29" s="35">
        <v>277</v>
      </c>
      <c r="K29" s="36">
        <f>I29-J29</f>
        <v>22</v>
      </c>
      <c r="L29" s="49"/>
      <c r="M29" s="187" t="s">
        <v>75</v>
      </c>
      <c r="N29" s="188"/>
      <c r="O29" s="71">
        <f>(J9-J13)/J9</f>
        <v>0.76112311015118794</v>
      </c>
      <c r="P29" s="2"/>
    </row>
    <row r="30" spans="1:16" ht="15" customHeight="1" x14ac:dyDescent="0.25">
      <c r="A30" s="2"/>
      <c r="B30" s="41"/>
      <c r="C30" s="45" t="s">
        <v>76</v>
      </c>
      <c r="D30" s="33">
        <v>75.05</v>
      </c>
      <c r="E30" s="33">
        <v>63.1</v>
      </c>
      <c r="F30" s="34">
        <v>84.09</v>
      </c>
      <c r="P30" s="2"/>
    </row>
    <row r="31" spans="1:16" ht="15" customHeight="1" x14ac:dyDescent="0.25">
      <c r="A31" s="2"/>
      <c r="B31" s="41"/>
      <c r="C31" s="45" t="s">
        <v>77</v>
      </c>
      <c r="D31" s="33">
        <v>74.849999999999994</v>
      </c>
      <c r="E31" s="33">
        <v>53.97</v>
      </c>
      <c r="F31" s="34">
        <v>72.11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54.99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90.84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138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139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140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141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142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1587</v>
      </c>
      <c r="G64" s="12"/>
      <c r="H64" s="12"/>
      <c r="I64" s="12"/>
      <c r="J64" s="159">
        <f>AVERAGE(F64:I64)</f>
        <v>1587</v>
      </c>
      <c r="K64" s="160"/>
      <c r="M64" s="8">
        <v>2</v>
      </c>
      <c r="N64" s="157">
        <v>9.9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601</v>
      </c>
      <c r="G65" s="12"/>
      <c r="H65" s="12"/>
      <c r="I65" s="12"/>
      <c r="J65" s="159">
        <f t="shared" ref="J65:J70" si="1">AVERAGE(F65:I65)</f>
        <v>601</v>
      </c>
      <c r="K65" s="160"/>
      <c r="M65" s="8">
        <v>3</v>
      </c>
      <c r="N65" s="157">
        <v>9.1999999999999993</v>
      </c>
      <c r="O65" s="158"/>
      <c r="P65" s="2"/>
    </row>
    <row r="66" spans="1:16" ht="15" customHeight="1" x14ac:dyDescent="0.25">
      <c r="A66" s="2"/>
      <c r="C66" s="9" t="s">
        <v>28</v>
      </c>
      <c r="D66" s="11">
        <v>62.28</v>
      </c>
      <c r="E66" s="11">
        <v>8.3000000000000007</v>
      </c>
      <c r="F66" s="11">
        <v>1316</v>
      </c>
      <c r="G66" s="11">
        <v>1288</v>
      </c>
      <c r="H66" s="11">
        <v>1262</v>
      </c>
      <c r="I66" s="11">
        <v>1211</v>
      </c>
      <c r="J66" s="159">
        <f t="shared" si="1"/>
        <v>1269.25</v>
      </c>
      <c r="K66" s="160"/>
      <c r="M66" s="8">
        <v>4</v>
      </c>
      <c r="N66" s="157">
        <v>8.4</v>
      </c>
      <c r="O66" s="158"/>
      <c r="P66" s="2"/>
    </row>
    <row r="67" spans="1:16" ht="15" customHeight="1" x14ac:dyDescent="0.25">
      <c r="A67" s="2"/>
      <c r="C67" s="9" t="s">
        <v>30</v>
      </c>
      <c r="D67" s="11">
        <v>59.35</v>
      </c>
      <c r="E67" s="11">
        <v>8.6999999999999993</v>
      </c>
      <c r="F67" s="11">
        <v>576</v>
      </c>
      <c r="G67" s="11">
        <v>557</v>
      </c>
      <c r="H67" s="11">
        <v>465</v>
      </c>
      <c r="I67" s="11">
        <v>445</v>
      </c>
      <c r="J67" s="159">
        <f t="shared" si="1"/>
        <v>510.75</v>
      </c>
      <c r="K67" s="160"/>
      <c r="M67" s="8">
        <v>5</v>
      </c>
      <c r="N67" s="157">
        <v>9.4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382</v>
      </c>
      <c r="G68" s="63">
        <v>371</v>
      </c>
      <c r="H68" s="63">
        <v>320</v>
      </c>
      <c r="I68" s="63">
        <v>305</v>
      </c>
      <c r="J68" s="159">
        <f t="shared" si="1"/>
        <v>344.5</v>
      </c>
      <c r="K68" s="160"/>
      <c r="M68" s="13">
        <v>6</v>
      </c>
      <c r="N68" s="161">
        <v>9.1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244</v>
      </c>
      <c r="G69" s="63">
        <v>240</v>
      </c>
      <c r="H69" s="63">
        <v>225</v>
      </c>
      <c r="I69" s="63">
        <v>221</v>
      </c>
      <c r="J69" s="159">
        <f t="shared" si="1"/>
        <v>232.5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59.89</v>
      </c>
      <c r="E70" s="15">
        <v>8.4</v>
      </c>
      <c r="F70" s="15">
        <v>241</v>
      </c>
      <c r="G70" s="15">
        <v>238</v>
      </c>
      <c r="H70" s="15">
        <v>222</v>
      </c>
      <c r="I70" s="15">
        <v>218</v>
      </c>
      <c r="J70" s="163">
        <f t="shared" si="1"/>
        <v>229.75</v>
      </c>
      <c r="K70" s="164"/>
      <c r="M70" s="67" t="s">
        <v>39</v>
      </c>
      <c r="N70" s="65">
        <v>3.89</v>
      </c>
      <c r="O70" s="66">
        <v>5.89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14.01</v>
      </c>
      <c r="E73" s="11">
        <v>8.9</v>
      </c>
      <c r="F73" s="22">
        <v>991</v>
      </c>
      <c r="G73" s="16"/>
      <c r="H73" s="23" t="s">
        <v>1</v>
      </c>
      <c r="I73" s="175">
        <v>5.94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66.319999999999993</v>
      </c>
      <c r="E74" s="11"/>
      <c r="F74" s="22">
        <v>259</v>
      </c>
      <c r="G74" s="16"/>
      <c r="H74" s="27" t="s">
        <v>2</v>
      </c>
      <c r="I74" s="177">
        <v>5.72</v>
      </c>
      <c r="J74" s="177"/>
      <c r="K74" s="178"/>
      <c r="M74" s="65">
        <v>6.8</v>
      </c>
      <c r="N74" s="28">
        <v>55</v>
      </c>
      <c r="O74" s="66">
        <v>0.05</v>
      </c>
      <c r="P74" s="2"/>
    </row>
    <row r="75" spans="1:16" ht="15" customHeight="1" thickBot="1" x14ac:dyDescent="0.3">
      <c r="A75" s="2"/>
      <c r="C75" s="21" t="s">
        <v>47</v>
      </c>
      <c r="D75" s="11">
        <v>66.45</v>
      </c>
      <c r="E75" s="11"/>
      <c r="F75" s="22">
        <v>256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68.67</v>
      </c>
      <c r="E77" s="11"/>
      <c r="F77" s="22">
        <v>252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75.2</v>
      </c>
      <c r="E78" s="11"/>
      <c r="F78" s="22">
        <v>1789</v>
      </c>
      <c r="G78" s="16"/>
      <c r="H78" s="165"/>
      <c r="I78" s="167"/>
      <c r="J78" s="167"/>
      <c r="K78" s="169" t="e">
        <f>((I78-J78)/I78)</f>
        <v>#DIV/0!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75.849999999999994</v>
      </c>
      <c r="E79" s="11">
        <v>7.6</v>
      </c>
      <c r="F79" s="22">
        <v>585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567</v>
      </c>
      <c r="G80" s="16"/>
      <c r="H80" s="165">
        <v>5</v>
      </c>
      <c r="I80" s="167">
        <v>341</v>
      </c>
      <c r="J80" s="167">
        <v>214</v>
      </c>
      <c r="K80" s="169">
        <f>((I80-J80)/I80)</f>
        <v>0.37243401759530792</v>
      </c>
      <c r="M80" s="171" t="s">
        <v>60</v>
      </c>
      <c r="N80" s="172"/>
      <c r="O80" s="155"/>
      <c r="P80" s="2"/>
    </row>
    <row r="81" spans="1:16" x14ac:dyDescent="0.25">
      <c r="A81" s="2"/>
      <c r="C81" s="21" t="s">
        <v>61</v>
      </c>
      <c r="D81" s="11">
        <v>76.86</v>
      </c>
      <c r="E81" s="11">
        <v>7.1</v>
      </c>
      <c r="F81" s="22">
        <v>1071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0.59759700610596811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1055</v>
      </c>
      <c r="G82" s="16"/>
      <c r="M82" s="173" t="s">
        <v>64</v>
      </c>
      <c r="N82" s="174"/>
      <c r="O82" s="37">
        <f>(J67-J68)/J67</f>
        <v>0.3255017131669114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0.3251088534107402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1.1827956989247311E-2</v>
      </c>
      <c r="P84" s="2"/>
    </row>
    <row r="85" spans="1:16" x14ac:dyDescent="0.25">
      <c r="A85" s="2"/>
      <c r="B85" s="41"/>
      <c r="C85" s="45" t="s">
        <v>71</v>
      </c>
      <c r="D85" s="33">
        <v>91.4</v>
      </c>
      <c r="E85" s="33"/>
      <c r="F85" s="34"/>
      <c r="G85" s="46"/>
      <c r="H85" s="47" t="s">
        <v>72</v>
      </c>
      <c r="I85" s="33">
        <v>363</v>
      </c>
      <c r="J85" s="33">
        <v>325</v>
      </c>
      <c r="K85" s="34">
        <f>I85-J85</f>
        <v>38</v>
      </c>
      <c r="M85" s="182" t="s">
        <v>73</v>
      </c>
      <c r="N85" s="183"/>
      <c r="O85" s="70">
        <f>(J67-J70)/J67</f>
        <v>0.5501713166911405</v>
      </c>
      <c r="P85" s="2"/>
    </row>
    <row r="86" spans="1:16" ht="15.75" thickBot="1" x14ac:dyDescent="0.3">
      <c r="A86" s="2"/>
      <c r="B86" s="41"/>
      <c r="C86" s="45" t="s">
        <v>74</v>
      </c>
      <c r="D86" s="33">
        <v>72.5</v>
      </c>
      <c r="E86" s="33">
        <v>67.760000000000005</v>
      </c>
      <c r="F86" s="34">
        <v>93.43</v>
      </c>
      <c r="G86" s="48">
        <v>6</v>
      </c>
      <c r="H86" s="65" t="s">
        <v>2</v>
      </c>
      <c r="I86" s="35">
        <v>195</v>
      </c>
      <c r="J86" s="35">
        <v>166</v>
      </c>
      <c r="K86" s="34">
        <f>I86-J86</f>
        <v>29</v>
      </c>
      <c r="L86" s="49"/>
      <c r="M86" s="187" t="s">
        <v>75</v>
      </c>
      <c r="N86" s="188"/>
      <c r="O86" s="71">
        <f>(J66-J70)/J66</f>
        <v>0.81898759109710462</v>
      </c>
      <c r="P86" s="2"/>
    </row>
    <row r="87" spans="1:16" ht="15" customHeight="1" x14ac:dyDescent="0.25">
      <c r="A87" s="2"/>
      <c r="B87" s="41"/>
      <c r="C87" s="45" t="s">
        <v>76</v>
      </c>
      <c r="D87" s="33">
        <v>76.95</v>
      </c>
      <c r="E87" s="33">
        <v>64.55</v>
      </c>
      <c r="F87" s="34">
        <v>83.89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75.7</v>
      </c>
      <c r="E88" s="33">
        <v>54.45</v>
      </c>
      <c r="F88" s="34">
        <v>71.930000000000007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52.95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143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144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145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146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147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148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149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1627</v>
      </c>
      <c r="G119" s="12"/>
      <c r="H119" s="12"/>
      <c r="I119" s="12"/>
      <c r="J119" s="159">
        <f>AVERAGE(F119:I119)</f>
        <v>1627</v>
      </c>
      <c r="K119" s="160"/>
      <c r="M119" s="8">
        <v>2</v>
      </c>
      <c r="N119" s="157">
        <v>9.9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567</v>
      </c>
      <c r="G120" s="12"/>
      <c r="H120" s="12"/>
      <c r="I120" s="12"/>
      <c r="J120" s="159">
        <f t="shared" ref="J120:J125" si="2">AVERAGE(F120:I120)</f>
        <v>567</v>
      </c>
      <c r="K120" s="160"/>
      <c r="M120" s="8">
        <v>3</v>
      </c>
      <c r="N120" s="157">
        <v>9.4</v>
      </c>
      <c r="O120" s="158"/>
      <c r="P120" s="2"/>
    </row>
    <row r="121" spans="1:16" x14ac:dyDescent="0.25">
      <c r="A121" s="2"/>
      <c r="C121" s="9" t="s">
        <v>28</v>
      </c>
      <c r="D121" s="11">
        <v>63.46</v>
      </c>
      <c r="E121" s="11">
        <v>7.6</v>
      </c>
      <c r="F121" s="11">
        <v>1199</v>
      </c>
      <c r="G121" s="11">
        <v>1187</v>
      </c>
      <c r="H121" s="11">
        <v>1161</v>
      </c>
      <c r="I121" s="11">
        <v>1153</v>
      </c>
      <c r="J121" s="159">
        <f t="shared" si="2"/>
        <v>1175</v>
      </c>
      <c r="K121" s="160"/>
      <c r="M121" s="8">
        <v>4</v>
      </c>
      <c r="N121" s="157">
        <v>8.8000000000000007</v>
      </c>
      <c r="O121" s="158"/>
      <c r="P121" s="2"/>
    </row>
    <row r="122" spans="1:16" x14ac:dyDescent="0.25">
      <c r="A122" s="2"/>
      <c r="C122" s="9" t="s">
        <v>30</v>
      </c>
      <c r="D122" s="11">
        <v>60.53</v>
      </c>
      <c r="E122" s="11">
        <v>8.6</v>
      </c>
      <c r="F122" s="11">
        <v>478</v>
      </c>
      <c r="G122" s="11">
        <v>548</v>
      </c>
      <c r="H122" s="11">
        <v>559</v>
      </c>
      <c r="I122" s="11">
        <v>560</v>
      </c>
      <c r="J122" s="159">
        <f t="shared" si="2"/>
        <v>536.25</v>
      </c>
      <c r="K122" s="160"/>
      <c r="M122" s="8">
        <v>5</v>
      </c>
      <c r="N122" s="157">
        <v>9.3000000000000007</v>
      </c>
      <c r="O122" s="158"/>
      <c r="P122" s="2"/>
    </row>
    <row r="123" spans="1:16" x14ac:dyDescent="0.25">
      <c r="A123" s="2"/>
      <c r="C123" s="9" t="s">
        <v>32</v>
      </c>
      <c r="D123" s="11"/>
      <c r="E123" s="11"/>
      <c r="F123" s="11">
        <v>314</v>
      </c>
      <c r="G123" s="63">
        <v>347</v>
      </c>
      <c r="H123" s="63">
        <v>359</v>
      </c>
      <c r="I123" s="63">
        <v>386</v>
      </c>
      <c r="J123" s="159">
        <f t="shared" si="2"/>
        <v>351.5</v>
      </c>
      <c r="K123" s="160"/>
      <c r="M123" s="13">
        <v>6</v>
      </c>
      <c r="N123" s="161">
        <v>8.4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212</v>
      </c>
      <c r="G124" s="63">
        <v>215</v>
      </c>
      <c r="H124" s="63">
        <v>221</v>
      </c>
      <c r="I124" s="63">
        <v>219</v>
      </c>
      <c r="J124" s="159">
        <f t="shared" si="2"/>
        <v>216.75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59.46</v>
      </c>
      <c r="E125" s="15">
        <v>8.1999999999999993</v>
      </c>
      <c r="F125" s="15">
        <v>211</v>
      </c>
      <c r="G125" s="15">
        <v>218</v>
      </c>
      <c r="H125" s="15">
        <v>224</v>
      </c>
      <c r="I125" s="15">
        <v>222</v>
      </c>
      <c r="J125" s="163">
        <f t="shared" si="2"/>
        <v>218.75</v>
      </c>
      <c r="K125" s="164"/>
      <c r="M125" s="67" t="s">
        <v>39</v>
      </c>
      <c r="N125" s="65">
        <v>3.21</v>
      </c>
      <c r="O125" s="66">
        <v>4.72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14.26</v>
      </c>
      <c r="E128" s="11">
        <v>10.199999999999999</v>
      </c>
      <c r="F128" s="22">
        <v>1042</v>
      </c>
      <c r="G128" s="16"/>
      <c r="H128" s="23" t="s">
        <v>1</v>
      </c>
      <c r="I128" s="175">
        <v>5.42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66.34</v>
      </c>
      <c r="E129" s="11"/>
      <c r="F129" s="22">
        <v>216</v>
      </c>
      <c r="G129" s="16"/>
      <c r="H129" s="27" t="s">
        <v>2</v>
      </c>
      <c r="I129" s="177">
        <v>5.13</v>
      </c>
      <c r="J129" s="177"/>
      <c r="K129" s="178"/>
      <c r="M129" s="65">
        <v>6.9</v>
      </c>
      <c r="N129" s="28">
        <v>75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66.58</v>
      </c>
      <c r="E130" s="11"/>
      <c r="F130" s="22">
        <v>221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68.37</v>
      </c>
      <c r="E132" s="11"/>
      <c r="F132" s="22">
        <v>213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x14ac:dyDescent="0.25">
      <c r="A133" s="2"/>
      <c r="C133" s="21" t="s">
        <v>57</v>
      </c>
      <c r="D133" s="11">
        <v>72.540000000000006</v>
      </c>
      <c r="E133" s="11"/>
      <c r="F133" s="22">
        <v>1715</v>
      </c>
      <c r="G133" s="16"/>
      <c r="H133" s="165">
        <v>11</v>
      </c>
      <c r="I133" s="167">
        <v>546</v>
      </c>
      <c r="J133" s="167">
        <v>468</v>
      </c>
      <c r="K133" s="169">
        <f>((I133-J133)/I133)</f>
        <v>0.14285714285714285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76.44</v>
      </c>
      <c r="E134" s="11">
        <v>7.9</v>
      </c>
      <c r="F134" s="22">
        <v>571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540</v>
      </c>
      <c r="G135" s="16"/>
      <c r="H135" s="165">
        <v>9</v>
      </c>
      <c r="I135" s="167">
        <v>550</v>
      </c>
      <c r="J135" s="167">
        <v>403</v>
      </c>
      <c r="K135" s="169">
        <f>((I135-J135)/I135)</f>
        <v>0.26727272727272727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77.819999999999993</v>
      </c>
      <c r="E136" s="11">
        <v>7.1</v>
      </c>
      <c r="F136" s="22">
        <v>1064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0.54361702127659572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1086</v>
      </c>
      <c r="G137" s="16"/>
      <c r="M137" s="173" t="s">
        <v>64</v>
      </c>
      <c r="N137" s="174"/>
      <c r="O137" s="37">
        <f>(J122-J123)/J122</f>
        <v>0.34452214452214452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0.38335704125177811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-9.22722029988466E-3</v>
      </c>
      <c r="P139" s="2"/>
    </row>
    <row r="140" spans="1:16" x14ac:dyDescent="0.25">
      <c r="A140" s="2"/>
      <c r="B140" s="41"/>
      <c r="C140" s="45" t="s">
        <v>71</v>
      </c>
      <c r="D140" s="33">
        <v>91.75</v>
      </c>
      <c r="E140" s="33"/>
      <c r="F140" s="34"/>
      <c r="G140" s="46"/>
      <c r="H140" s="47" t="s">
        <v>1</v>
      </c>
      <c r="I140" s="33">
        <v>339</v>
      </c>
      <c r="J140" s="33">
        <v>276</v>
      </c>
      <c r="K140" s="34">
        <f>I140-J140</f>
        <v>63</v>
      </c>
      <c r="M140" s="182" t="s">
        <v>73</v>
      </c>
      <c r="N140" s="183"/>
      <c r="O140" s="70">
        <f>(J122-J125)/J122</f>
        <v>0.59207459207459212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73.2</v>
      </c>
      <c r="E141" s="33">
        <v>69</v>
      </c>
      <c r="F141" s="34">
        <v>94.26</v>
      </c>
      <c r="G141" s="48">
        <v>5.5</v>
      </c>
      <c r="H141" s="65" t="s">
        <v>2</v>
      </c>
      <c r="I141" s="35">
        <v>231</v>
      </c>
      <c r="J141" s="35">
        <v>209</v>
      </c>
      <c r="K141" s="34">
        <f>I141-J141</f>
        <v>22</v>
      </c>
      <c r="L141" s="49"/>
      <c r="M141" s="187" t="s">
        <v>75</v>
      </c>
      <c r="N141" s="188"/>
      <c r="O141" s="71">
        <f>(J121-J125)/J121</f>
        <v>0.81382978723404253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</v>
      </c>
      <c r="E142" s="33">
        <v>63.37</v>
      </c>
      <c r="F142" s="34">
        <v>80.42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77.05</v>
      </c>
      <c r="E143" s="33">
        <v>54.1</v>
      </c>
      <c r="F143" s="34">
        <v>70.209999999999994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53.15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150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151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152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153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154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E9D61-61D6-440C-90B8-14E82F2B6842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 t="e">
        <f>AVERAGE(J9,J66,J121)</f>
        <v>#DIV/0!</v>
      </c>
    </row>
    <row r="7" spans="1:19" x14ac:dyDescent="0.25">
      <c r="A7" s="2"/>
      <c r="C7" s="9" t="s">
        <v>26</v>
      </c>
      <c r="D7" s="10"/>
      <c r="E7" s="10"/>
      <c r="F7" s="11">
        <v>1497</v>
      </c>
      <c r="G7" s="12"/>
      <c r="H7" s="12"/>
      <c r="I7" s="12"/>
      <c r="J7" s="159">
        <f>AVERAGE(F7:I7)</f>
        <v>1497</v>
      </c>
      <c r="K7" s="160"/>
      <c r="M7" s="8">
        <v>2</v>
      </c>
      <c r="N7" s="157">
        <v>9.8000000000000007</v>
      </c>
      <c r="O7" s="158"/>
      <c r="P7" s="2"/>
      <c r="R7" s="56" t="s">
        <v>1</v>
      </c>
      <c r="S7" s="72" t="e">
        <f>AVERAGE(J10,J67,J122)</f>
        <v>#DIV/0!</v>
      </c>
    </row>
    <row r="8" spans="1:19" x14ac:dyDescent="0.25">
      <c r="A8" s="2"/>
      <c r="C8" s="9" t="s">
        <v>27</v>
      </c>
      <c r="D8" s="10"/>
      <c r="E8" s="10"/>
      <c r="F8" s="11">
        <v>558</v>
      </c>
      <c r="G8" s="12"/>
      <c r="H8" s="12"/>
      <c r="I8" s="12"/>
      <c r="J8" s="159">
        <f t="shared" ref="J8:J13" si="0">AVERAGE(F8:I8)</f>
        <v>558</v>
      </c>
      <c r="K8" s="160"/>
      <c r="M8" s="8">
        <v>3</v>
      </c>
      <c r="N8" s="157">
        <v>9.1</v>
      </c>
      <c r="O8" s="158"/>
      <c r="P8" s="2"/>
      <c r="R8" s="56" t="s">
        <v>2</v>
      </c>
      <c r="S8" s="73" t="e">
        <f>AVERAGE(J13,J70,J125)</f>
        <v>#DIV/0!</v>
      </c>
    </row>
    <row r="9" spans="1:19" x14ac:dyDescent="0.25">
      <c r="A9" s="2"/>
      <c r="C9" s="9" t="s">
        <v>28</v>
      </c>
      <c r="D9" s="11">
        <v>61.62</v>
      </c>
      <c r="E9" s="11">
        <v>7.8</v>
      </c>
      <c r="F9" s="11">
        <v>1049</v>
      </c>
      <c r="G9" s="11">
        <v>1037</v>
      </c>
      <c r="H9" s="11">
        <v>1008</v>
      </c>
      <c r="I9" s="11">
        <v>1012</v>
      </c>
      <c r="J9" s="159">
        <f t="shared" si="0"/>
        <v>1026.5</v>
      </c>
      <c r="K9" s="160"/>
      <c r="M9" s="8">
        <v>4</v>
      </c>
      <c r="N9" s="157">
        <v>8.8000000000000007</v>
      </c>
      <c r="O9" s="158"/>
      <c r="P9" s="2"/>
      <c r="R9" s="74" t="s">
        <v>576</v>
      </c>
      <c r="S9" s="76" t="e">
        <f>S6-S7</f>
        <v>#DIV/0!</v>
      </c>
    </row>
    <row r="10" spans="1:19" x14ac:dyDescent="0.25">
      <c r="A10" s="2"/>
      <c r="C10" s="9" t="s">
        <v>30</v>
      </c>
      <c r="D10" s="11">
        <v>60.81</v>
      </c>
      <c r="E10" s="11">
        <v>8.5</v>
      </c>
      <c r="F10" s="11">
        <v>509</v>
      </c>
      <c r="G10" s="11">
        <v>505</v>
      </c>
      <c r="H10" s="11">
        <v>491</v>
      </c>
      <c r="I10" s="11">
        <v>488</v>
      </c>
      <c r="J10" s="159">
        <f t="shared" si="0"/>
        <v>498.25</v>
      </c>
      <c r="K10" s="160"/>
      <c r="M10" s="8">
        <v>5</v>
      </c>
      <c r="N10" s="157">
        <v>9.3000000000000007</v>
      </c>
      <c r="O10" s="158"/>
      <c r="P10" s="2"/>
      <c r="R10" s="74" t="s">
        <v>31</v>
      </c>
      <c r="S10" s="76" t="e">
        <f>S7-S8</f>
        <v>#DIV/0!</v>
      </c>
    </row>
    <row r="11" spans="1:19" x14ac:dyDescent="0.25">
      <c r="A11" s="2"/>
      <c r="C11" s="9" t="s">
        <v>32</v>
      </c>
      <c r="D11" s="11"/>
      <c r="E11" s="11"/>
      <c r="F11" s="11">
        <v>399</v>
      </c>
      <c r="G11" s="63">
        <v>402</v>
      </c>
      <c r="H11" s="63">
        <v>389</v>
      </c>
      <c r="I11" s="63">
        <v>382</v>
      </c>
      <c r="J11" s="159">
        <f t="shared" si="0"/>
        <v>393</v>
      </c>
      <c r="K11" s="160"/>
      <c r="M11" s="13">
        <v>6</v>
      </c>
      <c r="N11" s="161">
        <v>8.4</v>
      </c>
      <c r="O11" s="162"/>
      <c r="P11" s="2"/>
      <c r="R11" s="74" t="s">
        <v>29</v>
      </c>
      <c r="S11" s="75" t="e">
        <f>S6-S8</f>
        <v>#DIV/0!</v>
      </c>
    </row>
    <row r="12" spans="1:19" ht="15.75" thickBot="1" x14ac:dyDescent="0.3">
      <c r="A12" s="2"/>
      <c r="C12" s="9" t="s">
        <v>34</v>
      </c>
      <c r="D12" s="11"/>
      <c r="E12" s="11"/>
      <c r="F12" s="11">
        <v>238</v>
      </c>
      <c r="G12" s="63">
        <v>228</v>
      </c>
      <c r="H12" s="63">
        <v>232</v>
      </c>
      <c r="I12" s="63">
        <v>211</v>
      </c>
      <c r="J12" s="159">
        <f t="shared" si="0"/>
        <v>227.25</v>
      </c>
      <c r="K12" s="160"/>
      <c r="N12" s="68" t="s">
        <v>35</v>
      </c>
      <c r="O12" s="69" t="s">
        <v>36</v>
      </c>
      <c r="P12" s="2"/>
      <c r="R12" s="77" t="s">
        <v>577</v>
      </c>
      <c r="S12" s="234" t="e">
        <f>S9/S6</f>
        <v>#DIV/0!</v>
      </c>
    </row>
    <row r="13" spans="1:19" ht="15.75" thickBot="1" x14ac:dyDescent="0.3">
      <c r="A13" s="2"/>
      <c r="C13" s="14" t="s">
        <v>38</v>
      </c>
      <c r="D13" s="15">
        <v>60.26</v>
      </c>
      <c r="E13" s="15">
        <v>8</v>
      </c>
      <c r="F13" s="15">
        <v>229</v>
      </c>
      <c r="G13" s="15">
        <v>233</v>
      </c>
      <c r="H13" s="15">
        <v>229</v>
      </c>
      <c r="I13" s="15">
        <v>218</v>
      </c>
      <c r="J13" s="163">
        <f t="shared" si="0"/>
        <v>227.25</v>
      </c>
      <c r="K13" s="164"/>
      <c r="M13" s="67" t="s">
        <v>39</v>
      </c>
      <c r="N13" s="65">
        <v>3.36</v>
      </c>
      <c r="O13" s="66">
        <v>6.69</v>
      </c>
      <c r="P13" s="2"/>
      <c r="R13" s="77" t="s">
        <v>37</v>
      </c>
      <c r="S13" s="78" t="e">
        <f>S10/S7</f>
        <v>#DIV/0!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 t="e">
        <f>S11/S6</f>
        <v>#DIV/0!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11.27</v>
      </c>
      <c r="E16" s="11">
        <v>10.199999999999999</v>
      </c>
      <c r="F16" s="22">
        <v>1006</v>
      </c>
      <c r="G16" s="16"/>
      <c r="H16" s="23" t="s">
        <v>1</v>
      </c>
      <c r="I16" s="175">
        <v>7.06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64.66</v>
      </c>
      <c r="E17" s="11"/>
      <c r="F17" s="22">
        <v>208</v>
      </c>
      <c r="G17" s="16"/>
      <c r="H17" s="27" t="s">
        <v>2</v>
      </c>
      <c r="I17" s="177">
        <v>6.5</v>
      </c>
      <c r="J17" s="177"/>
      <c r="K17" s="178"/>
      <c r="M17" s="65">
        <v>6.8</v>
      </c>
      <c r="N17" s="28">
        <v>122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64.709999999999994</v>
      </c>
      <c r="E18" s="11"/>
      <c r="F18" s="22">
        <v>228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65.010000000000005</v>
      </c>
      <c r="E20" s="11"/>
      <c r="F20" s="22">
        <v>222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x14ac:dyDescent="0.25">
      <c r="A21" s="2"/>
      <c r="C21" s="21" t="s">
        <v>57</v>
      </c>
      <c r="D21" s="11">
        <v>76.03</v>
      </c>
      <c r="E21" s="11"/>
      <c r="F21" s="22">
        <v>1670</v>
      </c>
      <c r="G21" s="16"/>
      <c r="H21" s="165">
        <v>7</v>
      </c>
      <c r="I21" s="167">
        <v>309</v>
      </c>
      <c r="J21" s="167">
        <v>182</v>
      </c>
      <c r="K21" s="169">
        <f>((I21-J21)/I21)</f>
        <v>0.4110032362459547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75.44</v>
      </c>
      <c r="E22" s="11">
        <v>7.1</v>
      </c>
      <c r="F22" s="22">
        <v>594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588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76.61</v>
      </c>
      <c r="E24" s="11">
        <v>6.8</v>
      </c>
      <c r="F24" s="22">
        <v>1044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0.51461276181198246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1038</v>
      </c>
      <c r="G25" s="16"/>
      <c r="M25" s="173" t="s">
        <v>64</v>
      </c>
      <c r="N25" s="174"/>
      <c r="O25" s="37">
        <f>(J10-J11)/J10</f>
        <v>0.2112393376818866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0.4217557251908397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0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91.14</v>
      </c>
      <c r="E28" s="33"/>
      <c r="F28" s="34"/>
      <c r="G28" s="46"/>
      <c r="H28" s="47" t="s">
        <v>72</v>
      </c>
      <c r="I28" s="33">
        <v>777</v>
      </c>
      <c r="J28" s="33">
        <v>665</v>
      </c>
      <c r="K28" s="34">
        <f>I28-J28</f>
        <v>112</v>
      </c>
      <c r="M28" s="182" t="s">
        <v>73</v>
      </c>
      <c r="N28" s="183"/>
      <c r="O28" s="70">
        <f>(J10-J13)/J10</f>
        <v>0.54390366281986957</v>
      </c>
      <c r="P28" s="2"/>
    </row>
    <row r="29" spans="1:16" ht="15.75" thickBot="1" x14ac:dyDescent="0.3">
      <c r="A29" s="2"/>
      <c r="B29" s="41"/>
      <c r="C29" s="45" t="s">
        <v>74</v>
      </c>
      <c r="D29" s="33">
        <v>73.25</v>
      </c>
      <c r="E29" s="33">
        <v>68.12</v>
      </c>
      <c r="F29" s="34">
        <v>93.01</v>
      </c>
      <c r="G29" s="48">
        <v>6.2</v>
      </c>
      <c r="H29" s="65" t="s">
        <v>2</v>
      </c>
      <c r="I29" s="35">
        <v>258</v>
      </c>
      <c r="J29" s="35">
        <v>238</v>
      </c>
      <c r="K29" s="36">
        <f>I29-J29</f>
        <v>20</v>
      </c>
      <c r="L29" s="49"/>
      <c r="M29" s="187" t="s">
        <v>75</v>
      </c>
      <c r="N29" s="188"/>
      <c r="O29" s="71">
        <f>(J9-J13)/J9</f>
        <v>0.77861665854846562</v>
      </c>
      <c r="P29" s="2"/>
    </row>
    <row r="30" spans="1:16" ht="15" customHeight="1" x14ac:dyDescent="0.25">
      <c r="A30" s="2"/>
      <c r="B30" s="41"/>
      <c r="C30" s="45" t="s">
        <v>76</v>
      </c>
      <c r="D30" s="33">
        <v>76.650000000000006</v>
      </c>
      <c r="E30" s="33">
        <v>63.66</v>
      </c>
      <c r="F30" s="34">
        <v>83.06</v>
      </c>
      <c r="P30" s="2"/>
    </row>
    <row r="31" spans="1:16" ht="15" customHeight="1" x14ac:dyDescent="0.25">
      <c r="A31" s="2"/>
      <c r="B31" s="41"/>
      <c r="C31" s="45" t="s">
        <v>77</v>
      </c>
      <c r="D31" s="33">
        <v>71.25</v>
      </c>
      <c r="E31" s="33">
        <v>54.42</v>
      </c>
      <c r="F31" s="34">
        <v>70.77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56.62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90.91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155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/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/>
      <c r="G64" s="12"/>
      <c r="H64" s="12"/>
      <c r="I64" s="12"/>
      <c r="J64" s="159" t="e">
        <f>AVERAGE(F64:I64)</f>
        <v>#DIV/0!</v>
      </c>
      <c r="K64" s="160"/>
      <c r="M64" s="8">
        <v>2</v>
      </c>
      <c r="N64" s="157"/>
      <c r="O64" s="158"/>
      <c r="P64" s="2"/>
    </row>
    <row r="65" spans="1:16" x14ac:dyDescent="0.25">
      <c r="A65" s="2"/>
      <c r="C65" s="9" t="s">
        <v>27</v>
      </c>
      <c r="D65" s="10"/>
      <c r="E65" s="10"/>
      <c r="F65" s="11"/>
      <c r="G65" s="12"/>
      <c r="H65" s="12"/>
      <c r="I65" s="12"/>
      <c r="J65" s="159" t="e">
        <f t="shared" ref="J65:J70" si="1">AVERAGE(F65:I65)</f>
        <v>#DIV/0!</v>
      </c>
      <c r="K65" s="160"/>
      <c r="M65" s="8">
        <v>3</v>
      </c>
      <c r="N65" s="157"/>
      <c r="O65" s="158"/>
      <c r="P65" s="2"/>
    </row>
    <row r="66" spans="1:16" ht="15" customHeight="1" x14ac:dyDescent="0.25">
      <c r="A66" s="2"/>
      <c r="C66" s="9" t="s">
        <v>28</v>
      </c>
      <c r="D66" s="11"/>
      <c r="E66" s="11"/>
      <c r="F66" s="11"/>
      <c r="G66" s="11"/>
      <c r="H66" s="11"/>
      <c r="I66" s="11"/>
      <c r="J66" s="159" t="e">
        <f t="shared" si="1"/>
        <v>#DIV/0!</v>
      </c>
      <c r="K66" s="160"/>
      <c r="M66" s="8">
        <v>4</v>
      </c>
      <c r="N66" s="157"/>
      <c r="O66" s="158"/>
      <c r="P66" s="2"/>
    </row>
    <row r="67" spans="1:16" ht="15" customHeight="1" x14ac:dyDescent="0.25">
      <c r="A67" s="2"/>
      <c r="C67" s="9" t="s">
        <v>30</v>
      </c>
      <c r="D67" s="11"/>
      <c r="E67" s="11"/>
      <c r="F67" s="11"/>
      <c r="G67" s="11"/>
      <c r="H67" s="11"/>
      <c r="I67" s="11"/>
      <c r="J67" s="159" t="e">
        <f t="shared" si="1"/>
        <v>#DIV/0!</v>
      </c>
      <c r="K67" s="160"/>
      <c r="M67" s="8">
        <v>5</v>
      </c>
      <c r="N67" s="157"/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/>
      <c r="G68" s="63"/>
      <c r="H68" s="63"/>
      <c r="I68" s="63"/>
      <c r="J68" s="159" t="e">
        <f t="shared" si="1"/>
        <v>#DIV/0!</v>
      </c>
      <c r="K68" s="160"/>
      <c r="M68" s="13">
        <v>6</v>
      </c>
      <c r="N68" s="161"/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/>
      <c r="G69" s="63"/>
      <c r="H69" s="63"/>
      <c r="I69" s="63"/>
      <c r="J69" s="159" t="e">
        <f t="shared" si="1"/>
        <v>#DIV/0!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/>
      <c r="E70" s="15"/>
      <c r="F70" s="15"/>
      <c r="G70" s="15"/>
      <c r="H70" s="15"/>
      <c r="I70" s="15"/>
      <c r="J70" s="163" t="e">
        <f t="shared" si="1"/>
        <v>#DIV/0!</v>
      </c>
      <c r="K70" s="164"/>
      <c r="M70" s="67" t="s">
        <v>39</v>
      </c>
      <c r="N70" s="65"/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/>
      <c r="E73" s="11"/>
      <c r="F73" s="22"/>
      <c r="G73" s="16"/>
      <c r="H73" s="23" t="s">
        <v>1</v>
      </c>
      <c r="I73" s="175"/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66.349999999999994</v>
      </c>
      <c r="E74" s="11"/>
      <c r="F74" s="22">
        <v>248</v>
      </c>
      <c r="G74" s="16"/>
      <c r="H74" s="27" t="s">
        <v>2</v>
      </c>
      <c r="I74" s="177"/>
      <c r="J74" s="177"/>
      <c r="K74" s="178"/>
      <c r="M74" s="65">
        <v>6.8</v>
      </c>
      <c r="N74" s="28">
        <v>91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62.75</v>
      </c>
      <c r="E75" s="11"/>
      <c r="F75" s="22">
        <v>246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67.709999999999994</v>
      </c>
      <c r="E77" s="11"/>
      <c r="F77" s="22">
        <v>241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/>
      <c r="E78" s="11"/>
      <c r="F78" s="22"/>
      <c r="G78" s="16"/>
      <c r="H78" s="165"/>
      <c r="I78" s="167"/>
      <c r="J78" s="167"/>
      <c r="K78" s="169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75.510000000000005</v>
      </c>
      <c r="E79" s="11">
        <v>8.3000000000000007</v>
      </c>
      <c r="F79" s="22">
        <v>564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533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76.84</v>
      </c>
      <c r="E81" s="11">
        <v>7.8</v>
      </c>
      <c r="F81" s="22">
        <v>964</v>
      </c>
      <c r="G81" s="16"/>
      <c r="H81" s="166"/>
      <c r="I81" s="168"/>
      <c r="J81" s="168"/>
      <c r="K81" s="170"/>
      <c r="M81" s="173" t="s">
        <v>62</v>
      </c>
      <c r="N81" s="174"/>
      <c r="O81" s="37" t="e">
        <f>(J66-J67)/J66</f>
        <v>#DIV/0!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942</v>
      </c>
      <c r="G82" s="16"/>
      <c r="M82" s="173" t="s">
        <v>64</v>
      </c>
      <c r="N82" s="174"/>
      <c r="O82" s="37" t="e">
        <f>(J67-J68)/J67</f>
        <v>#DIV/0!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 t="e">
        <f>(J68-J69)/J68</f>
        <v>#DIV/0!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 t="e">
        <f>(J69-J70)/J69</f>
        <v>#DIV/0!</v>
      </c>
      <c r="P84" s="2"/>
    </row>
    <row r="85" spans="1:16" x14ac:dyDescent="0.25">
      <c r="A85" s="2"/>
      <c r="B85" s="41"/>
      <c r="C85" s="45" t="s">
        <v>71</v>
      </c>
      <c r="D85" s="33"/>
      <c r="E85" s="33"/>
      <c r="F85" s="34"/>
      <c r="G85" s="46"/>
      <c r="H85" s="47"/>
      <c r="I85" s="33"/>
      <c r="J85" s="33"/>
      <c r="K85" s="34">
        <f>I85-J85</f>
        <v>0</v>
      </c>
      <c r="M85" s="182" t="s">
        <v>73</v>
      </c>
      <c r="N85" s="183"/>
      <c r="O85" s="70" t="e">
        <f>(J67-J70)/J67</f>
        <v>#DIV/0!</v>
      </c>
      <c r="P85" s="2"/>
    </row>
    <row r="86" spans="1:16" ht="15.75" thickBot="1" x14ac:dyDescent="0.3">
      <c r="A86" s="2"/>
      <c r="B86" s="41"/>
      <c r="C86" s="45" t="s">
        <v>74</v>
      </c>
      <c r="D86" s="33"/>
      <c r="E86" s="33"/>
      <c r="F86" s="34"/>
      <c r="G86" s="48"/>
      <c r="H86" s="65"/>
      <c r="I86" s="35"/>
      <c r="J86" s="35"/>
      <c r="K86" s="34">
        <f>I86-J86</f>
        <v>0</v>
      </c>
      <c r="L86" s="49"/>
      <c r="M86" s="187" t="s">
        <v>75</v>
      </c>
      <c r="N86" s="188"/>
      <c r="O86" s="71" t="e">
        <f>(J66-J70)/J66</f>
        <v>#DIV/0!</v>
      </c>
      <c r="P86" s="2"/>
    </row>
    <row r="87" spans="1:16" ht="15" customHeight="1" x14ac:dyDescent="0.25">
      <c r="A87" s="2"/>
      <c r="B87" s="41"/>
      <c r="C87" s="45" t="s">
        <v>76</v>
      </c>
      <c r="D87" s="33"/>
      <c r="E87" s="33"/>
      <c r="F87" s="34"/>
      <c r="P87" s="2"/>
    </row>
    <row r="88" spans="1:16" ht="15" customHeight="1" x14ac:dyDescent="0.25">
      <c r="A88" s="2"/>
      <c r="B88" s="41"/>
      <c r="C88" s="45" t="s">
        <v>77</v>
      </c>
      <c r="D88" s="33"/>
      <c r="E88" s="33"/>
      <c r="F88" s="34"/>
      <c r="P88" s="2"/>
    </row>
    <row r="89" spans="1:16" ht="15" customHeight="1" thickBot="1" x14ac:dyDescent="0.3">
      <c r="A89" s="2"/>
      <c r="B89" s="41"/>
      <c r="C89" s="50" t="s">
        <v>78</v>
      </c>
      <c r="D89" s="51"/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/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157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158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159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160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161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149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1426</v>
      </c>
      <c r="G119" s="12"/>
      <c r="H119" s="12"/>
      <c r="I119" s="12"/>
      <c r="J119" s="159">
        <f>AVERAGE(F119:I119)</f>
        <v>1426</v>
      </c>
      <c r="K119" s="160"/>
      <c r="M119" s="8">
        <v>2</v>
      </c>
      <c r="N119" s="157">
        <v>9.9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612</v>
      </c>
      <c r="G120" s="12"/>
      <c r="H120" s="12"/>
      <c r="I120" s="12"/>
      <c r="J120" s="159">
        <f t="shared" ref="J120:J125" si="2">AVERAGE(F120:I120)</f>
        <v>612</v>
      </c>
      <c r="K120" s="160"/>
      <c r="M120" s="8">
        <v>3</v>
      </c>
      <c r="N120" s="157">
        <v>8.9</v>
      </c>
      <c r="O120" s="158"/>
      <c r="P120" s="2"/>
    </row>
    <row r="121" spans="1:16" x14ac:dyDescent="0.25">
      <c r="A121" s="2"/>
      <c r="C121" s="9" t="s">
        <v>28</v>
      </c>
      <c r="D121" s="11">
        <v>62.13</v>
      </c>
      <c r="E121" s="11">
        <v>6.1</v>
      </c>
      <c r="F121" s="11"/>
      <c r="G121" s="11">
        <v>1304</v>
      </c>
      <c r="H121" s="11">
        <v>1345</v>
      </c>
      <c r="I121" s="11">
        <v>1292</v>
      </c>
      <c r="J121" s="159">
        <f t="shared" si="2"/>
        <v>1313.6666666666667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56.26</v>
      </c>
      <c r="E122" s="11">
        <v>8.9</v>
      </c>
      <c r="F122" s="11"/>
      <c r="G122" s="11">
        <v>564</v>
      </c>
      <c r="H122" s="11">
        <v>736</v>
      </c>
      <c r="I122" s="11">
        <v>997</v>
      </c>
      <c r="J122" s="159">
        <f t="shared" si="2"/>
        <v>765.66666666666663</v>
      </c>
      <c r="K122" s="160"/>
      <c r="M122" s="8">
        <v>5</v>
      </c>
      <c r="N122" s="157">
        <v>9.4</v>
      </c>
      <c r="O122" s="158"/>
      <c r="P122" s="2"/>
    </row>
    <row r="123" spans="1:16" x14ac:dyDescent="0.25">
      <c r="A123" s="2"/>
      <c r="C123" s="9" t="s">
        <v>32</v>
      </c>
      <c r="D123" s="11"/>
      <c r="E123" s="11"/>
      <c r="F123" s="11"/>
      <c r="G123" s="63">
        <v>310</v>
      </c>
      <c r="H123" s="63">
        <v>386</v>
      </c>
      <c r="I123" s="63">
        <v>493</v>
      </c>
      <c r="J123" s="159">
        <f t="shared" si="2"/>
        <v>396.33333333333331</v>
      </c>
      <c r="K123" s="160"/>
      <c r="M123" s="13">
        <v>6</v>
      </c>
      <c r="N123" s="161">
        <v>7.6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/>
      <c r="G124" s="63">
        <v>209</v>
      </c>
      <c r="H124" s="63">
        <v>222</v>
      </c>
      <c r="I124" s="63">
        <v>234</v>
      </c>
      <c r="J124" s="159">
        <f t="shared" si="2"/>
        <v>221.66666666666666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59.67</v>
      </c>
      <c r="E125" s="15">
        <v>8.3000000000000007</v>
      </c>
      <c r="F125" s="15"/>
      <c r="G125" s="15">
        <v>213</v>
      </c>
      <c r="H125" s="15">
        <v>224</v>
      </c>
      <c r="I125" s="15">
        <v>237</v>
      </c>
      <c r="J125" s="163">
        <f t="shared" si="2"/>
        <v>224.66666666666666</v>
      </c>
      <c r="K125" s="164"/>
      <c r="M125" s="67" t="s">
        <v>39</v>
      </c>
      <c r="N125" s="65">
        <v>3.56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6.47</v>
      </c>
      <c r="E128" s="11">
        <v>10.6</v>
      </c>
      <c r="F128" s="22">
        <v>882</v>
      </c>
      <c r="G128" s="16"/>
      <c r="H128" s="23" t="s">
        <v>1</v>
      </c>
      <c r="I128" s="175">
        <v>5.57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62.1</v>
      </c>
      <c r="E129" s="11"/>
      <c r="F129" s="22">
        <v>239</v>
      </c>
      <c r="G129" s="16"/>
      <c r="H129" s="27" t="s">
        <v>2</v>
      </c>
      <c r="I129" s="177">
        <v>5.21</v>
      </c>
      <c r="J129" s="177"/>
      <c r="K129" s="178"/>
      <c r="M129" s="65">
        <v>6.9</v>
      </c>
      <c r="N129" s="28">
        <v>90</v>
      </c>
      <c r="O129" s="66">
        <v>0.02</v>
      </c>
      <c r="P129" s="2"/>
    </row>
    <row r="130" spans="1:16" ht="15" customHeight="1" thickBot="1" x14ac:dyDescent="0.3">
      <c r="A130" s="2"/>
      <c r="C130" s="21" t="s">
        <v>47</v>
      </c>
      <c r="D130" s="11">
        <v>61.91</v>
      </c>
      <c r="E130" s="11"/>
      <c r="F130" s="22">
        <v>226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61.86</v>
      </c>
      <c r="E132" s="11"/>
      <c r="F132" s="22">
        <v>228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71.260000000000005</v>
      </c>
      <c r="E133" s="11"/>
      <c r="F133" s="22">
        <v>1529</v>
      </c>
      <c r="G133" s="16"/>
      <c r="H133" s="165"/>
      <c r="I133" s="167"/>
      <c r="J133" s="167"/>
      <c r="K133" s="169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75.260000000000005</v>
      </c>
      <c r="E134" s="11">
        <v>8</v>
      </c>
      <c r="F134" s="22">
        <v>576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604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73.42</v>
      </c>
      <c r="E136" s="11">
        <v>7.4</v>
      </c>
      <c r="F136" s="22">
        <v>1017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0.41715300685105311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1083</v>
      </c>
      <c r="G137" s="16"/>
      <c r="M137" s="173" t="s">
        <v>64</v>
      </c>
      <c r="N137" s="174"/>
      <c r="O137" s="37">
        <f>(J122-J123)/J122</f>
        <v>0.4823683064867218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0.44070647603027752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-1.3533834586466165E-2</v>
      </c>
      <c r="P139" s="2"/>
    </row>
    <row r="140" spans="1:16" x14ac:dyDescent="0.25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1</v>
      </c>
      <c r="I140" s="33">
        <v>336</v>
      </c>
      <c r="J140" s="33">
        <v>262</v>
      </c>
      <c r="K140" s="34">
        <f>I140-J140</f>
        <v>74</v>
      </c>
      <c r="M140" s="182" t="s">
        <v>73</v>
      </c>
      <c r="N140" s="183"/>
      <c r="O140" s="70">
        <f>(J122-J125)/J122</f>
        <v>0.70657379190248149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72.55</v>
      </c>
      <c r="E141" s="33">
        <v>69.05</v>
      </c>
      <c r="F141" s="34">
        <v>95.17</v>
      </c>
      <c r="G141" s="48">
        <v>5.2</v>
      </c>
      <c r="H141" s="65" t="s">
        <v>2</v>
      </c>
      <c r="I141" s="35">
        <v>225</v>
      </c>
      <c r="J141" s="35">
        <v>205</v>
      </c>
      <c r="K141" s="34">
        <f>I141-J141</f>
        <v>20</v>
      </c>
      <c r="L141" s="49"/>
      <c r="M141" s="187" t="s">
        <v>75</v>
      </c>
      <c r="N141" s="188"/>
      <c r="O141" s="71">
        <f>(J121-J125)/J121</f>
        <v>0.82897741689926407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78.25</v>
      </c>
      <c r="E142" s="33">
        <v>63.4</v>
      </c>
      <c r="F142" s="34">
        <v>81.02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76.8</v>
      </c>
      <c r="E143" s="33">
        <v>53.94</v>
      </c>
      <c r="F143" s="34">
        <v>70.23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55.15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162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/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BC3C4-0787-4C16-ACCD-A236DC85E9E5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1225.8333333333333</v>
      </c>
    </row>
    <row r="7" spans="1:19" x14ac:dyDescent="0.25">
      <c r="A7" s="2"/>
      <c r="C7" s="9" t="s">
        <v>26</v>
      </c>
      <c r="D7" s="10"/>
      <c r="E7" s="10"/>
      <c r="F7" s="11">
        <v>1720</v>
      </c>
      <c r="G7" s="12"/>
      <c r="H7" s="12"/>
      <c r="I7" s="12"/>
      <c r="J7" s="159">
        <f>AVERAGE(F7:I7)</f>
        <v>1720</v>
      </c>
      <c r="K7" s="160"/>
      <c r="M7" s="8">
        <v>2</v>
      </c>
      <c r="N7" s="157">
        <v>9.3000000000000007</v>
      </c>
      <c r="O7" s="158"/>
      <c r="P7" s="2"/>
      <c r="R7" s="56" t="s">
        <v>1</v>
      </c>
      <c r="S7" s="72">
        <f>AVERAGE(J10,J67,J122)</f>
        <v>636.5</v>
      </c>
    </row>
    <row r="8" spans="1:19" x14ac:dyDescent="0.25">
      <c r="A8" s="2"/>
      <c r="C8" s="9" t="s">
        <v>27</v>
      </c>
      <c r="D8" s="10"/>
      <c r="E8" s="10"/>
      <c r="F8" s="11">
        <v>626</v>
      </c>
      <c r="G8" s="12"/>
      <c r="H8" s="12"/>
      <c r="I8" s="12"/>
      <c r="J8" s="159">
        <f t="shared" ref="J8:J13" si="0">AVERAGE(F8:I8)</f>
        <v>626</v>
      </c>
      <c r="K8" s="160"/>
      <c r="M8" s="8">
        <v>3</v>
      </c>
      <c r="N8" s="157">
        <v>8.6</v>
      </c>
      <c r="O8" s="158"/>
      <c r="P8" s="2"/>
      <c r="R8" s="56" t="s">
        <v>2</v>
      </c>
      <c r="S8" s="73">
        <f>AVERAGE(J13,J70,J125)</f>
        <v>254.16666666666666</v>
      </c>
    </row>
    <row r="9" spans="1:19" x14ac:dyDescent="0.25">
      <c r="A9" s="2"/>
      <c r="C9" s="9" t="s">
        <v>28</v>
      </c>
      <c r="D9" s="11">
        <v>61.28</v>
      </c>
      <c r="E9" s="11">
        <v>6</v>
      </c>
      <c r="F9" s="11">
        <v>1365</v>
      </c>
      <c r="G9" s="11">
        <v>1326</v>
      </c>
      <c r="H9" s="11">
        <v>1290</v>
      </c>
      <c r="I9" s="11">
        <v>1278</v>
      </c>
      <c r="J9" s="159">
        <f t="shared" si="0"/>
        <v>1314.75</v>
      </c>
      <c r="K9" s="160"/>
      <c r="M9" s="8">
        <v>4</v>
      </c>
      <c r="N9" s="157">
        <v>8</v>
      </c>
      <c r="O9" s="158"/>
      <c r="P9" s="2"/>
      <c r="R9" s="74" t="s">
        <v>576</v>
      </c>
      <c r="S9" s="76">
        <f>S6-S7</f>
        <v>589.33333333333326</v>
      </c>
    </row>
    <row r="10" spans="1:19" x14ac:dyDescent="0.25">
      <c r="A10" s="2"/>
      <c r="C10" s="9" t="s">
        <v>30</v>
      </c>
      <c r="D10" s="11">
        <v>57.48</v>
      </c>
      <c r="E10" s="11">
        <v>7.9</v>
      </c>
      <c r="F10" s="11">
        <v>829</v>
      </c>
      <c r="G10" s="11">
        <v>878</v>
      </c>
      <c r="H10" s="11">
        <v>835</v>
      </c>
      <c r="I10" s="11">
        <v>820</v>
      </c>
      <c r="J10" s="159">
        <f t="shared" si="0"/>
        <v>840.5</v>
      </c>
      <c r="K10" s="160"/>
      <c r="M10" s="8">
        <v>5</v>
      </c>
      <c r="N10" s="157">
        <v>8.5</v>
      </c>
      <c r="O10" s="158"/>
      <c r="P10" s="2"/>
      <c r="R10" s="74" t="s">
        <v>31</v>
      </c>
      <c r="S10" s="76">
        <f>S7-S8</f>
        <v>382.33333333333337</v>
      </c>
    </row>
    <row r="11" spans="1:19" x14ac:dyDescent="0.25">
      <c r="A11" s="2"/>
      <c r="C11" s="9" t="s">
        <v>32</v>
      </c>
      <c r="D11" s="11"/>
      <c r="E11" s="11"/>
      <c r="F11" s="11">
        <v>421</v>
      </c>
      <c r="G11" s="63">
        <v>464</v>
      </c>
      <c r="H11" s="63">
        <v>461</v>
      </c>
      <c r="I11" s="63">
        <v>449</v>
      </c>
      <c r="J11" s="159">
        <f t="shared" si="0"/>
        <v>448.75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971.66666666666663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259</v>
      </c>
      <c r="G12" s="63">
        <v>263</v>
      </c>
      <c r="H12" s="63">
        <v>251</v>
      </c>
      <c r="I12" s="63">
        <v>245</v>
      </c>
      <c r="J12" s="159">
        <f t="shared" si="0"/>
        <v>254.5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0.48076138681169267</v>
      </c>
    </row>
    <row r="13" spans="1:19" ht="15.75" thickBot="1" x14ac:dyDescent="0.3">
      <c r="A13" s="2"/>
      <c r="C13" s="14" t="s">
        <v>38</v>
      </c>
      <c r="D13" s="15">
        <v>56.54</v>
      </c>
      <c r="E13" s="15">
        <v>7.7</v>
      </c>
      <c r="F13" s="15">
        <v>254</v>
      </c>
      <c r="G13" s="15">
        <v>260</v>
      </c>
      <c r="H13" s="15">
        <v>248</v>
      </c>
      <c r="I13" s="15">
        <v>242</v>
      </c>
      <c r="J13" s="163">
        <f t="shared" si="0"/>
        <v>251</v>
      </c>
      <c r="K13" s="164"/>
      <c r="M13" s="67" t="s">
        <v>39</v>
      </c>
      <c r="N13" s="65">
        <v>3.41</v>
      </c>
      <c r="O13" s="66">
        <v>5.75</v>
      </c>
      <c r="P13" s="2"/>
      <c r="R13" s="77" t="s">
        <v>37</v>
      </c>
      <c r="S13" s="78">
        <f>S10/S7</f>
        <v>0.60068080649384659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0.79265805574439163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9.98</v>
      </c>
      <c r="E16" s="11">
        <v>8.4</v>
      </c>
      <c r="F16" s="22">
        <v>1089</v>
      </c>
      <c r="G16" s="16"/>
      <c r="H16" s="23" t="s">
        <v>1</v>
      </c>
      <c r="I16" s="175">
        <v>6.73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66.53</v>
      </c>
      <c r="E17" s="11"/>
      <c r="F17" s="22">
        <v>245</v>
      </c>
      <c r="G17" s="16"/>
      <c r="H17" s="27" t="s">
        <v>2</v>
      </c>
      <c r="I17" s="177">
        <v>6.39</v>
      </c>
      <c r="J17" s="177"/>
      <c r="K17" s="178"/>
      <c r="M17" s="65">
        <v>7</v>
      </c>
      <c r="N17" s="28">
        <v>57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64.62</v>
      </c>
      <c r="E18" s="11"/>
      <c r="F18" s="22">
        <v>242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64.569999999999993</v>
      </c>
      <c r="E20" s="11"/>
      <c r="F20" s="22">
        <v>238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150</v>
      </c>
      <c r="P20" s="2"/>
    </row>
    <row r="21" spans="1:16" ht="15.75" thickBot="1" x14ac:dyDescent="0.3">
      <c r="A21" s="2"/>
      <c r="C21" s="21" t="s">
        <v>57</v>
      </c>
      <c r="D21" s="11">
        <v>78.41</v>
      </c>
      <c r="E21" s="11"/>
      <c r="F21" s="22">
        <v>1935</v>
      </c>
      <c r="G21" s="16"/>
      <c r="H21" s="165"/>
      <c r="I21" s="167"/>
      <c r="J21" s="167"/>
      <c r="K21" s="169" t="e">
        <f>((I21-J21)/I21)</f>
        <v>#DIV/0!</v>
      </c>
      <c r="M21" s="13">
        <v>2</v>
      </c>
      <c r="N21" s="35">
        <v>5.6</v>
      </c>
      <c r="O21" s="36">
        <v>150</v>
      </c>
      <c r="P21" s="2"/>
    </row>
    <row r="22" spans="1:16" ht="15.75" customHeight="1" thickBot="1" x14ac:dyDescent="0.3">
      <c r="A22" s="2"/>
      <c r="C22" s="21" t="s">
        <v>58</v>
      </c>
      <c r="D22" s="11">
        <v>73.55</v>
      </c>
      <c r="E22" s="11">
        <v>8.1</v>
      </c>
      <c r="F22" s="22">
        <v>601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587</v>
      </c>
      <c r="G23" s="16"/>
      <c r="H23" s="165">
        <v>13</v>
      </c>
      <c r="I23" s="167">
        <v>424</v>
      </c>
      <c r="J23" s="167">
        <v>220</v>
      </c>
      <c r="K23" s="169">
        <f>((I23-J23)/I23)</f>
        <v>0.48113207547169812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74.41</v>
      </c>
      <c r="E24" s="11">
        <v>7.2</v>
      </c>
      <c r="F24" s="22">
        <v>1091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0.36071496482220955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1078</v>
      </c>
      <c r="G25" s="16"/>
      <c r="M25" s="173" t="s">
        <v>64</v>
      </c>
      <c r="N25" s="174"/>
      <c r="O25" s="37">
        <f>(J10-J11)/J10</f>
        <v>0.46609161213563355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0.43286908077994429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1.37524557956778E-2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91.1</v>
      </c>
      <c r="E28" s="33"/>
      <c r="F28" s="34"/>
      <c r="G28" s="46"/>
      <c r="H28" s="47" t="s">
        <v>72</v>
      </c>
      <c r="I28" s="33">
        <v>407</v>
      </c>
      <c r="J28" s="33">
        <v>358</v>
      </c>
      <c r="K28" s="34">
        <f>I28-J28</f>
        <v>49</v>
      </c>
      <c r="M28" s="182" t="s">
        <v>73</v>
      </c>
      <c r="N28" s="183"/>
      <c r="O28" s="70">
        <f>(J10-J13)/J10</f>
        <v>0.70136823319452701</v>
      </c>
      <c r="P28" s="2"/>
    </row>
    <row r="29" spans="1:16" ht="15.75" thickBot="1" x14ac:dyDescent="0.3">
      <c r="A29" s="2"/>
      <c r="B29" s="41"/>
      <c r="C29" s="45" t="s">
        <v>74</v>
      </c>
      <c r="D29" s="33">
        <v>72.400000000000006</v>
      </c>
      <c r="E29" s="33">
        <v>68.23</v>
      </c>
      <c r="F29" s="34">
        <v>94.24</v>
      </c>
      <c r="G29" s="48">
        <v>5.6</v>
      </c>
      <c r="H29" s="65" t="s">
        <v>2</v>
      </c>
      <c r="I29" s="35">
        <v>194</v>
      </c>
      <c r="J29" s="35">
        <v>159</v>
      </c>
      <c r="K29" s="36">
        <f>I29-J29</f>
        <v>35</v>
      </c>
      <c r="L29" s="49"/>
      <c r="M29" s="187" t="s">
        <v>75</v>
      </c>
      <c r="N29" s="188"/>
      <c r="O29" s="71">
        <f>(J9-J13)/J9</f>
        <v>0.80908918045255751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79.150000000000006</v>
      </c>
      <c r="E30" s="33">
        <v>64.040000000000006</v>
      </c>
      <c r="F30" s="34">
        <v>80.91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77.2</v>
      </c>
      <c r="E31" s="33">
        <v>54.09</v>
      </c>
      <c r="F31" s="34">
        <v>70.069999999999993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164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165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166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167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168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1688</v>
      </c>
      <c r="G64" s="12"/>
      <c r="H64" s="12"/>
      <c r="I64" s="12"/>
      <c r="J64" s="159">
        <f>AVERAGE(F64:I64)</f>
        <v>1688</v>
      </c>
      <c r="K64" s="160"/>
      <c r="M64" s="8">
        <v>2</v>
      </c>
      <c r="N64" s="157">
        <v>9.1999999999999993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684</v>
      </c>
      <c r="G65" s="12"/>
      <c r="H65" s="12"/>
      <c r="I65" s="12"/>
      <c r="J65" s="159">
        <f t="shared" ref="J65:J70" si="1">AVERAGE(F65:I65)</f>
        <v>684</v>
      </c>
      <c r="K65" s="160"/>
      <c r="M65" s="8">
        <v>3</v>
      </c>
      <c r="N65" s="157">
        <v>8.6999999999999993</v>
      </c>
      <c r="O65" s="158"/>
      <c r="P65" s="2"/>
    </row>
    <row r="66" spans="1:16" ht="15" customHeight="1" x14ac:dyDescent="0.25">
      <c r="A66" s="2"/>
      <c r="C66" s="9" t="s">
        <v>28</v>
      </c>
      <c r="D66" s="11">
        <v>61.01</v>
      </c>
      <c r="E66" s="11">
        <v>6.2</v>
      </c>
      <c r="F66" s="11">
        <v>1249</v>
      </c>
      <c r="G66" s="11">
        <v>1178</v>
      </c>
      <c r="H66" s="11">
        <v>1216</v>
      </c>
      <c r="I66" s="11">
        <v>1127</v>
      </c>
      <c r="J66" s="159">
        <f t="shared" si="1"/>
        <v>1192.5</v>
      </c>
      <c r="K66" s="160"/>
      <c r="M66" s="8">
        <v>4</v>
      </c>
      <c r="N66" s="157">
        <v>8.1</v>
      </c>
      <c r="O66" s="158"/>
      <c r="P66" s="2"/>
    </row>
    <row r="67" spans="1:16" ht="15" customHeight="1" x14ac:dyDescent="0.25">
      <c r="A67" s="2"/>
      <c r="C67" s="9" t="s">
        <v>30</v>
      </c>
      <c r="D67" s="11">
        <v>58.3</v>
      </c>
      <c r="E67" s="11">
        <v>8.9</v>
      </c>
      <c r="F67" s="11">
        <v>636</v>
      </c>
      <c r="G67" s="11">
        <v>583</v>
      </c>
      <c r="H67" s="11">
        <v>631</v>
      </c>
      <c r="I67" s="11">
        <v>496</v>
      </c>
      <c r="J67" s="159">
        <f t="shared" si="1"/>
        <v>586.5</v>
      </c>
      <c r="K67" s="160"/>
      <c r="M67" s="8">
        <v>5</v>
      </c>
      <c r="N67" s="157">
        <v>8.4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448</v>
      </c>
      <c r="G68" s="63">
        <v>433</v>
      </c>
      <c r="H68" s="63">
        <v>441</v>
      </c>
      <c r="I68" s="63">
        <v>324</v>
      </c>
      <c r="J68" s="159">
        <f t="shared" si="1"/>
        <v>411.5</v>
      </c>
      <c r="K68" s="160"/>
      <c r="M68" s="13">
        <v>6</v>
      </c>
      <c r="N68" s="161">
        <v>7.6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308</v>
      </c>
      <c r="G69" s="63">
        <v>274</v>
      </c>
      <c r="H69" s="63">
        <v>287</v>
      </c>
      <c r="I69" s="63">
        <v>257</v>
      </c>
      <c r="J69" s="159">
        <f t="shared" si="1"/>
        <v>281.5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57.9</v>
      </c>
      <c r="E70" s="15">
        <v>7.8</v>
      </c>
      <c r="F70" s="15">
        <v>305</v>
      </c>
      <c r="G70" s="15">
        <v>286</v>
      </c>
      <c r="H70" s="15">
        <v>294</v>
      </c>
      <c r="I70" s="15">
        <v>275</v>
      </c>
      <c r="J70" s="163">
        <f t="shared" si="1"/>
        <v>290</v>
      </c>
      <c r="K70" s="164"/>
      <c r="M70" s="67" t="s">
        <v>39</v>
      </c>
      <c r="N70" s="65">
        <v>3.75</v>
      </c>
      <c r="O70" s="66">
        <v>4.8499999999999996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15.8</v>
      </c>
      <c r="E73" s="11">
        <v>9.8000000000000007</v>
      </c>
      <c r="F73" s="22">
        <v>1088</v>
      </c>
      <c r="G73" s="16"/>
      <c r="H73" s="23" t="s">
        <v>1</v>
      </c>
      <c r="I73" s="175">
        <v>5.86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66.58</v>
      </c>
      <c r="E74" s="11"/>
      <c r="F74" s="22">
        <v>315</v>
      </c>
      <c r="G74" s="16"/>
      <c r="H74" s="27" t="s">
        <v>2</v>
      </c>
      <c r="I74" s="177">
        <v>5.12</v>
      </c>
      <c r="J74" s="177"/>
      <c r="K74" s="178"/>
      <c r="M74" s="65">
        <v>6.8</v>
      </c>
      <c r="N74" s="28">
        <v>78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65.540000000000006</v>
      </c>
      <c r="E75" s="11"/>
      <c r="F75" s="22">
        <v>310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59.39</v>
      </c>
      <c r="E77" s="11"/>
      <c r="F77" s="22">
        <v>307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73.42</v>
      </c>
      <c r="E78" s="11"/>
      <c r="F78" s="22">
        <v>1745</v>
      </c>
      <c r="G78" s="16"/>
      <c r="H78" s="165">
        <v>3</v>
      </c>
      <c r="I78" s="167">
        <v>422</v>
      </c>
      <c r="J78" s="167">
        <v>303</v>
      </c>
      <c r="K78" s="169">
        <f>((I78-J78)/I78)</f>
        <v>0.28199052132701424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74.41</v>
      </c>
      <c r="E79" s="11">
        <v>8.3000000000000007</v>
      </c>
      <c r="F79" s="22">
        <v>528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486</v>
      </c>
      <c r="G80" s="16"/>
      <c r="H80" s="165">
        <v>8</v>
      </c>
      <c r="I80" s="167">
        <v>624</v>
      </c>
      <c r="J80" s="167">
        <v>557</v>
      </c>
      <c r="K80" s="169">
        <f>((I80-J80)/I80)</f>
        <v>0.10737179487179487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76.209999999999994</v>
      </c>
      <c r="E81" s="11">
        <v>7.8</v>
      </c>
      <c r="F81" s="22">
        <v>1043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0.50817610062893082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1006</v>
      </c>
      <c r="G82" s="16"/>
      <c r="M82" s="173" t="s">
        <v>64</v>
      </c>
      <c r="N82" s="174"/>
      <c r="O82" s="37">
        <f>(J67-J68)/J67</f>
        <v>0.29838022165387895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0.31591737545565007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-3.0195381882770871E-2</v>
      </c>
      <c r="P84" s="2"/>
    </row>
    <row r="85" spans="1:16" x14ac:dyDescent="0.25">
      <c r="A85" s="2"/>
      <c r="B85" s="41"/>
      <c r="C85" s="45" t="s">
        <v>71</v>
      </c>
      <c r="D85" s="33">
        <v>91.02</v>
      </c>
      <c r="E85" s="33"/>
      <c r="F85" s="34"/>
      <c r="G85" s="46"/>
      <c r="H85" s="47" t="s">
        <v>1</v>
      </c>
      <c r="I85" s="33">
        <v>648</v>
      </c>
      <c r="J85" s="33">
        <v>580</v>
      </c>
      <c r="K85" s="34">
        <f>I85-J85</f>
        <v>68</v>
      </c>
      <c r="M85" s="182" t="s">
        <v>73</v>
      </c>
      <c r="N85" s="183"/>
      <c r="O85" s="70">
        <f>(J67-J70)/J67</f>
        <v>0.505541346973572</v>
      </c>
      <c r="P85" s="2"/>
    </row>
    <row r="86" spans="1:16" ht="15.75" thickBot="1" x14ac:dyDescent="0.3">
      <c r="A86" s="2"/>
      <c r="B86" s="41"/>
      <c r="C86" s="45" t="s">
        <v>74</v>
      </c>
      <c r="D86" s="33">
        <v>72.150000000000006</v>
      </c>
      <c r="E86" s="33">
        <v>61.26</v>
      </c>
      <c r="F86" s="34">
        <v>84.91</v>
      </c>
      <c r="G86" s="48">
        <v>5.4</v>
      </c>
      <c r="H86" s="65" t="s">
        <v>2</v>
      </c>
      <c r="I86" s="35">
        <v>316</v>
      </c>
      <c r="J86" s="35">
        <v>277</v>
      </c>
      <c r="K86" s="34">
        <f>I86-J86</f>
        <v>39</v>
      </c>
      <c r="L86" s="49"/>
      <c r="M86" s="187" t="s">
        <v>75</v>
      </c>
      <c r="N86" s="188"/>
      <c r="O86" s="71">
        <f>(J66-J70)/J66</f>
        <v>0.75681341719077566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78.849999999999994</v>
      </c>
      <c r="E87" s="33">
        <v>64.14</v>
      </c>
      <c r="F87" s="34">
        <v>81.349999999999994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76.650000000000006</v>
      </c>
      <c r="E88" s="33">
        <v>54.62</v>
      </c>
      <c r="F88" s="34">
        <v>71.27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53.91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91.33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169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170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171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172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173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149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1628</v>
      </c>
      <c r="G119" s="12"/>
      <c r="H119" s="12"/>
      <c r="I119" s="12"/>
      <c r="J119" s="159">
        <f>AVERAGE(F119:I119)</f>
        <v>1628</v>
      </c>
      <c r="K119" s="160"/>
      <c r="M119" s="8">
        <v>2</v>
      </c>
      <c r="N119" s="157">
        <v>9.4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585</v>
      </c>
      <c r="G120" s="12"/>
      <c r="H120" s="12"/>
      <c r="I120" s="12"/>
      <c r="J120" s="159">
        <f t="shared" ref="J120:J125" si="2">AVERAGE(F120:I120)</f>
        <v>585</v>
      </c>
      <c r="K120" s="160"/>
      <c r="M120" s="8">
        <v>3</v>
      </c>
      <c r="N120" s="157">
        <v>8.9</v>
      </c>
      <c r="O120" s="158"/>
      <c r="P120" s="2"/>
    </row>
    <row r="121" spans="1:16" x14ac:dyDescent="0.25">
      <c r="A121" s="2"/>
      <c r="C121" s="9" t="s">
        <v>28</v>
      </c>
      <c r="D121" s="11">
        <v>61.8</v>
      </c>
      <c r="E121" s="11">
        <v>6.6</v>
      </c>
      <c r="F121" s="11">
        <v>1130</v>
      </c>
      <c r="G121" s="11">
        <v>1141</v>
      </c>
      <c r="H121" s="11">
        <v>1182</v>
      </c>
      <c r="I121" s="11">
        <v>1228</v>
      </c>
      <c r="J121" s="159">
        <f t="shared" si="2"/>
        <v>1170.25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58.74</v>
      </c>
      <c r="E122" s="11">
        <v>8.4</v>
      </c>
      <c r="F122" s="11">
        <v>481</v>
      </c>
      <c r="G122" s="11">
        <v>468</v>
      </c>
      <c r="H122" s="11">
        <v>479</v>
      </c>
      <c r="I122" s="11">
        <v>502</v>
      </c>
      <c r="J122" s="159">
        <f t="shared" si="2"/>
        <v>482.5</v>
      </c>
      <c r="K122" s="160"/>
      <c r="M122" s="8">
        <v>5</v>
      </c>
      <c r="N122" s="157">
        <v>9.1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312</v>
      </c>
      <c r="G123" s="63">
        <v>304</v>
      </c>
      <c r="H123" s="63">
        <v>292</v>
      </c>
      <c r="I123" s="63">
        <v>298</v>
      </c>
      <c r="J123" s="159">
        <f t="shared" si="2"/>
        <v>301.5</v>
      </c>
      <c r="K123" s="160"/>
      <c r="M123" s="13">
        <v>6</v>
      </c>
      <c r="N123" s="161">
        <v>7.6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240</v>
      </c>
      <c r="G124" s="63">
        <v>219</v>
      </c>
      <c r="H124" s="63">
        <v>215</v>
      </c>
      <c r="I124" s="63">
        <v>198</v>
      </c>
      <c r="J124" s="159">
        <f t="shared" si="2"/>
        <v>218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58.95</v>
      </c>
      <c r="E125" s="15">
        <v>8.1</v>
      </c>
      <c r="F125" s="15">
        <v>246</v>
      </c>
      <c r="G125" s="15">
        <v>222</v>
      </c>
      <c r="H125" s="15">
        <v>217</v>
      </c>
      <c r="I125" s="15">
        <v>201</v>
      </c>
      <c r="J125" s="163">
        <f t="shared" si="2"/>
        <v>221.5</v>
      </c>
      <c r="K125" s="164"/>
      <c r="M125" s="67" t="s">
        <v>39</v>
      </c>
      <c r="N125" s="65">
        <v>3.41</v>
      </c>
      <c r="O125" s="66">
        <v>4.93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18.2</v>
      </c>
      <c r="E128" s="11">
        <v>9.3000000000000007</v>
      </c>
      <c r="F128" s="22">
        <v>822</v>
      </c>
      <c r="G128" s="16"/>
      <c r="H128" s="23" t="s">
        <v>1</v>
      </c>
      <c r="I128" s="175">
        <v>5.39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65.540000000000006</v>
      </c>
      <c r="E129" s="11"/>
      <c r="F129" s="22">
        <v>242</v>
      </c>
      <c r="G129" s="16"/>
      <c r="H129" s="27" t="s">
        <v>2</v>
      </c>
      <c r="I129" s="177">
        <v>5.08</v>
      </c>
      <c r="J129" s="177"/>
      <c r="K129" s="178"/>
      <c r="M129" s="65">
        <v>7</v>
      </c>
      <c r="N129" s="28">
        <v>80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64.02</v>
      </c>
      <c r="E130" s="11"/>
      <c r="F130" s="22">
        <v>241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63.15</v>
      </c>
      <c r="E132" s="11"/>
      <c r="F132" s="22">
        <v>236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73.459999999999994</v>
      </c>
      <c r="E133" s="11"/>
      <c r="F133" s="22">
        <v>1854</v>
      </c>
      <c r="G133" s="16"/>
      <c r="H133" s="165">
        <v>4</v>
      </c>
      <c r="I133" s="167">
        <v>497</v>
      </c>
      <c r="J133" s="167">
        <v>385</v>
      </c>
      <c r="K133" s="169">
        <f>((I133-J133)/I133)</f>
        <v>0.22535211267605634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73.5</v>
      </c>
      <c r="E134" s="11">
        <v>8.3000000000000007</v>
      </c>
      <c r="F134" s="22">
        <v>510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472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77.75</v>
      </c>
      <c r="E136" s="11">
        <v>7.8</v>
      </c>
      <c r="F136" s="22">
        <v>972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0.58769493697927788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980</v>
      </c>
      <c r="G137" s="16"/>
      <c r="M137" s="173" t="s">
        <v>64</v>
      </c>
      <c r="N137" s="174"/>
      <c r="O137" s="37">
        <f>(J122-J123)/J122</f>
        <v>0.37512953367875645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0.27694859038142622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-1.6055045871559634E-2</v>
      </c>
      <c r="P139" s="2"/>
    </row>
    <row r="140" spans="1:16" x14ac:dyDescent="0.25">
      <c r="A140" s="2"/>
      <c r="B140" s="41"/>
      <c r="C140" s="45" t="s">
        <v>71</v>
      </c>
      <c r="D140" s="33">
        <v>91.5</v>
      </c>
      <c r="E140" s="33"/>
      <c r="F140" s="34"/>
      <c r="G140" s="46"/>
      <c r="H140" s="47" t="s">
        <v>1</v>
      </c>
      <c r="I140" s="33">
        <v>305</v>
      </c>
      <c r="J140" s="33">
        <v>250</v>
      </c>
      <c r="K140" s="34">
        <f>I140-J140</f>
        <v>55</v>
      </c>
      <c r="M140" s="182" t="s">
        <v>73</v>
      </c>
      <c r="N140" s="183"/>
      <c r="O140" s="70">
        <f>(J122-J125)/J122</f>
        <v>0.54093264248704664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72.599999999999994</v>
      </c>
      <c r="E141" s="33">
        <v>68.260000000000005</v>
      </c>
      <c r="F141" s="34">
        <v>94.02</v>
      </c>
      <c r="G141" s="48">
        <v>5.3</v>
      </c>
      <c r="H141" s="65" t="s">
        <v>2</v>
      </c>
      <c r="I141" s="35">
        <v>229</v>
      </c>
      <c r="J141" s="35">
        <v>213</v>
      </c>
      <c r="K141" s="34">
        <f>I141-J141</f>
        <v>16</v>
      </c>
      <c r="L141" s="49"/>
      <c r="M141" s="187" t="s">
        <v>75</v>
      </c>
      <c r="N141" s="188"/>
      <c r="O141" s="71">
        <f>(J121-J125)/J121</f>
        <v>0.81072420422986546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79.150000000000006</v>
      </c>
      <c r="E142" s="33">
        <v>63.45</v>
      </c>
      <c r="F142" s="34">
        <v>80.16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77.5</v>
      </c>
      <c r="E143" s="33">
        <v>53.68</v>
      </c>
      <c r="F143" s="34">
        <v>69.27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55.25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174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175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86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153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176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F6BA9-114C-4C35-8394-96900A018219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1171.5</v>
      </c>
    </row>
    <row r="7" spans="1:19" x14ac:dyDescent="0.25">
      <c r="A7" s="2"/>
      <c r="C7" s="9" t="s">
        <v>26</v>
      </c>
      <c r="D7" s="10"/>
      <c r="E7" s="10"/>
      <c r="F7" s="11">
        <v>1798</v>
      </c>
      <c r="G7" s="12"/>
      <c r="H7" s="12"/>
      <c r="I7" s="12"/>
      <c r="J7" s="159">
        <f>AVERAGE(F7:I7)</f>
        <v>1798</v>
      </c>
      <c r="K7" s="160"/>
      <c r="M7" s="8">
        <v>2</v>
      </c>
      <c r="N7" s="157">
        <v>9.1</v>
      </c>
      <c r="O7" s="158"/>
      <c r="P7" s="2"/>
      <c r="R7" s="56" t="s">
        <v>1</v>
      </c>
      <c r="S7" s="72">
        <f>AVERAGE(J10,J67,J122)</f>
        <v>494.08333333333331</v>
      </c>
    </row>
    <row r="8" spans="1:19" x14ac:dyDescent="0.25">
      <c r="A8" s="2"/>
      <c r="C8" s="9" t="s">
        <v>27</v>
      </c>
      <c r="D8" s="10"/>
      <c r="E8" s="10"/>
      <c r="F8" s="11">
        <v>611</v>
      </c>
      <c r="G8" s="12"/>
      <c r="H8" s="12"/>
      <c r="I8" s="12"/>
      <c r="J8" s="159">
        <f t="shared" ref="J8:J13" si="0">AVERAGE(F8:I8)</f>
        <v>611</v>
      </c>
      <c r="K8" s="160"/>
      <c r="M8" s="8">
        <v>3</v>
      </c>
      <c r="N8" s="157">
        <v>8.6</v>
      </c>
      <c r="O8" s="158"/>
      <c r="P8" s="2"/>
      <c r="R8" s="56" t="s">
        <v>2</v>
      </c>
      <c r="S8" s="73">
        <f>AVERAGE(J13,J70,J125)</f>
        <v>202.5</v>
      </c>
    </row>
    <row r="9" spans="1:19" x14ac:dyDescent="0.25">
      <c r="A9" s="2"/>
      <c r="C9" s="9" t="s">
        <v>28</v>
      </c>
      <c r="D9" s="11">
        <v>62.31</v>
      </c>
      <c r="E9" s="11">
        <v>7.5</v>
      </c>
      <c r="F9" s="11">
        <v>1388</v>
      </c>
      <c r="G9" s="11">
        <v>1345</v>
      </c>
      <c r="H9" s="11">
        <v>1197</v>
      </c>
      <c r="I9" s="11">
        <v>1155</v>
      </c>
      <c r="J9" s="159">
        <f t="shared" si="0"/>
        <v>1271.25</v>
      </c>
      <c r="K9" s="160"/>
      <c r="M9" s="8">
        <v>4</v>
      </c>
      <c r="N9" s="157">
        <v>8.5</v>
      </c>
      <c r="O9" s="158"/>
      <c r="P9" s="2"/>
      <c r="R9" s="74" t="s">
        <v>576</v>
      </c>
      <c r="S9" s="76">
        <f>S6-S7</f>
        <v>677.41666666666674</v>
      </c>
    </row>
    <row r="10" spans="1:19" x14ac:dyDescent="0.25">
      <c r="A10" s="2"/>
      <c r="C10" s="9" t="s">
        <v>30</v>
      </c>
      <c r="D10" s="11">
        <v>58.81</v>
      </c>
      <c r="E10" s="11">
        <v>8.5</v>
      </c>
      <c r="F10" s="11">
        <v>475</v>
      </c>
      <c r="G10" s="11">
        <v>494</v>
      </c>
      <c r="H10" s="11">
        <v>482</v>
      </c>
      <c r="I10" s="11">
        <v>471</v>
      </c>
      <c r="J10" s="159">
        <f t="shared" si="0"/>
        <v>480.5</v>
      </c>
      <c r="K10" s="160"/>
      <c r="M10" s="8">
        <v>5</v>
      </c>
      <c r="N10" s="157">
        <v>8.3000000000000007</v>
      </c>
      <c r="O10" s="158"/>
      <c r="P10" s="2"/>
      <c r="R10" s="74" t="s">
        <v>31</v>
      </c>
      <c r="S10" s="76">
        <f>S7-S8</f>
        <v>291.58333333333331</v>
      </c>
    </row>
    <row r="11" spans="1:19" ht="15.75" thickBot="1" x14ac:dyDescent="0.3">
      <c r="A11" s="2"/>
      <c r="C11" s="9" t="s">
        <v>32</v>
      </c>
      <c r="D11" s="11"/>
      <c r="E11" s="11"/>
      <c r="F11" s="11">
        <v>289</v>
      </c>
      <c r="G11" s="63">
        <v>302</v>
      </c>
      <c r="H11" s="63">
        <v>337</v>
      </c>
      <c r="I11" s="63">
        <v>323</v>
      </c>
      <c r="J11" s="159">
        <f t="shared" si="0"/>
        <v>312.75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969</v>
      </c>
    </row>
    <row r="12" spans="1:19" ht="15.75" thickBot="1" x14ac:dyDescent="0.3">
      <c r="A12" s="2"/>
      <c r="C12" s="9" t="s">
        <v>34</v>
      </c>
      <c r="D12" s="11"/>
      <c r="E12" s="11"/>
      <c r="F12" s="11">
        <v>193</v>
      </c>
      <c r="G12" s="63">
        <v>188</v>
      </c>
      <c r="H12" s="63">
        <v>206</v>
      </c>
      <c r="I12" s="63">
        <v>203</v>
      </c>
      <c r="J12" s="159">
        <f t="shared" si="0"/>
        <v>197.5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0.57824726134585291</v>
      </c>
    </row>
    <row r="13" spans="1:19" ht="15.75" thickBot="1" x14ac:dyDescent="0.3">
      <c r="A13" s="2"/>
      <c r="C13" s="14" t="s">
        <v>38</v>
      </c>
      <c r="D13" s="15">
        <v>60.07</v>
      </c>
      <c r="E13" s="15">
        <v>7.7</v>
      </c>
      <c r="F13" s="15">
        <v>190</v>
      </c>
      <c r="G13" s="15">
        <v>184</v>
      </c>
      <c r="H13" s="15">
        <v>204</v>
      </c>
      <c r="I13" s="15">
        <v>201</v>
      </c>
      <c r="J13" s="163">
        <f t="shared" si="0"/>
        <v>194.75</v>
      </c>
      <c r="K13" s="164"/>
      <c r="M13" s="67" t="s">
        <v>39</v>
      </c>
      <c r="N13" s="65">
        <v>3.33</v>
      </c>
      <c r="O13" s="66">
        <v>5.41</v>
      </c>
      <c r="P13" s="2"/>
      <c r="R13" s="77" t="s">
        <v>37</v>
      </c>
      <c r="S13" s="78">
        <f>S10/S7</f>
        <v>0.59015010963062908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0.82714468629961591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9.98</v>
      </c>
      <c r="E16" s="11">
        <v>7</v>
      </c>
      <c r="F16" s="22">
        <v>1045</v>
      </c>
      <c r="G16" s="16"/>
      <c r="H16" s="23" t="s">
        <v>1</v>
      </c>
      <c r="I16" s="175">
        <v>5.5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66.36</v>
      </c>
      <c r="E17" s="11"/>
      <c r="F17" s="22">
        <v>217</v>
      </c>
      <c r="G17" s="16"/>
      <c r="H17" s="27" t="s">
        <v>2</v>
      </c>
      <c r="I17" s="177">
        <v>5.16</v>
      </c>
      <c r="J17" s="177"/>
      <c r="K17" s="178"/>
      <c r="M17" s="65">
        <v>6.9</v>
      </c>
      <c r="N17" s="28">
        <v>64</v>
      </c>
      <c r="O17" s="66">
        <v>0.05</v>
      </c>
      <c r="P17" s="2"/>
    </row>
    <row r="18" spans="1:16" ht="15.75" thickBot="1" x14ac:dyDescent="0.3">
      <c r="A18" s="2"/>
      <c r="C18" s="21" t="s">
        <v>47</v>
      </c>
      <c r="D18" s="11">
        <v>67.59</v>
      </c>
      <c r="E18" s="11"/>
      <c r="F18" s="22">
        <v>214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66.75</v>
      </c>
      <c r="E20" s="11"/>
      <c r="F20" s="22">
        <v>211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74.58</v>
      </c>
      <c r="E21" s="11"/>
      <c r="F21" s="22">
        <v>1930</v>
      </c>
      <c r="G21" s="16"/>
      <c r="H21" s="165"/>
      <c r="I21" s="167"/>
      <c r="J21" s="167"/>
      <c r="K21" s="169" t="e">
        <f>((I21-J21)/I21)</f>
        <v>#DIV/0!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74.05</v>
      </c>
      <c r="E22" s="11">
        <v>8.1</v>
      </c>
      <c r="F22" s="22">
        <v>503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489</v>
      </c>
      <c r="G23" s="16"/>
      <c r="H23" s="165">
        <v>5</v>
      </c>
      <c r="I23" s="167">
        <v>320</v>
      </c>
      <c r="J23" s="167">
        <v>189</v>
      </c>
      <c r="K23" s="169">
        <f>((I23-J23)/I23)</f>
        <v>0.40937499999999999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77.290000000000006</v>
      </c>
      <c r="E24" s="11">
        <v>7.6</v>
      </c>
      <c r="F24" s="22">
        <v>989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0.62202556538839726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976</v>
      </c>
      <c r="G25" s="16"/>
      <c r="M25" s="173" t="s">
        <v>64</v>
      </c>
      <c r="N25" s="174"/>
      <c r="O25" s="37">
        <f>(J10-J11)/J10</f>
        <v>0.34911550468262226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0.36850519584332536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1.3924050632911392E-2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91.3</v>
      </c>
      <c r="E28" s="33"/>
      <c r="F28" s="34"/>
      <c r="G28" s="46"/>
      <c r="H28" s="47" t="s">
        <v>72</v>
      </c>
      <c r="I28" s="33">
        <v>341</v>
      </c>
      <c r="J28" s="33">
        <v>292</v>
      </c>
      <c r="K28" s="34">
        <f>I28-J28</f>
        <v>49</v>
      </c>
      <c r="M28" s="182" t="s">
        <v>73</v>
      </c>
      <c r="N28" s="183"/>
      <c r="O28" s="70">
        <f>(J10-J13)/J10</f>
        <v>0.59469302809573366</v>
      </c>
      <c r="P28" s="2"/>
    </row>
    <row r="29" spans="1:16" ht="15.75" thickBot="1" x14ac:dyDescent="0.3">
      <c r="A29" s="2"/>
      <c r="B29" s="41"/>
      <c r="C29" s="45" t="s">
        <v>74</v>
      </c>
      <c r="D29" s="33">
        <v>72.45</v>
      </c>
      <c r="E29" s="33">
        <v>68.06</v>
      </c>
      <c r="F29" s="34">
        <v>93.94</v>
      </c>
      <c r="G29" s="48">
        <v>5.6</v>
      </c>
      <c r="H29" s="65" t="s">
        <v>2</v>
      </c>
      <c r="I29" s="35">
        <v>191</v>
      </c>
      <c r="J29" s="35">
        <v>162</v>
      </c>
      <c r="K29" s="36">
        <f>I29-J29</f>
        <v>29</v>
      </c>
      <c r="L29" s="49"/>
      <c r="M29" s="187" t="s">
        <v>75</v>
      </c>
      <c r="N29" s="188"/>
      <c r="O29" s="71">
        <f>(J9-J13)/J9</f>
        <v>0.8468043264503442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79.650000000000006</v>
      </c>
      <c r="E30" s="33">
        <v>63.7</v>
      </c>
      <c r="F30" s="34">
        <v>79.97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76.95</v>
      </c>
      <c r="E31" s="33">
        <v>53.45</v>
      </c>
      <c r="F31" s="34">
        <v>69.459999999999994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53.2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177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178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145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179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180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181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1776</v>
      </c>
      <c r="G64" s="12"/>
      <c r="H64" s="12"/>
      <c r="I64" s="12"/>
      <c r="J64" s="159">
        <f>AVERAGE(F64:I64)</f>
        <v>1776</v>
      </c>
      <c r="K64" s="160"/>
      <c r="M64" s="8">
        <v>2</v>
      </c>
      <c r="N64" s="157">
        <v>9.1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646</v>
      </c>
      <c r="G65" s="12"/>
      <c r="H65" s="12"/>
      <c r="I65" s="12"/>
      <c r="J65" s="159">
        <f t="shared" ref="J65:J70" si="1">AVERAGE(F65:I65)</f>
        <v>646</v>
      </c>
      <c r="K65" s="160"/>
      <c r="M65" s="8">
        <v>3</v>
      </c>
      <c r="N65" s="157">
        <v>8.5</v>
      </c>
      <c r="O65" s="158"/>
      <c r="P65" s="2"/>
    </row>
    <row r="66" spans="1:16" ht="15" customHeight="1" x14ac:dyDescent="0.25">
      <c r="A66" s="2"/>
      <c r="C66" s="9" t="s">
        <v>28</v>
      </c>
      <c r="D66" s="11">
        <v>58.42</v>
      </c>
      <c r="E66" s="11">
        <v>6.9</v>
      </c>
      <c r="F66" s="11">
        <v>1339</v>
      </c>
      <c r="G66" s="11">
        <v>1182</v>
      </c>
      <c r="H66" s="11">
        <v>1151</v>
      </c>
      <c r="I66" s="11">
        <v>1216</v>
      </c>
      <c r="J66" s="159">
        <f t="shared" si="1"/>
        <v>1222</v>
      </c>
      <c r="K66" s="160"/>
      <c r="M66" s="8">
        <v>4</v>
      </c>
      <c r="N66" s="157">
        <v>8.4</v>
      </c>
      <c r="O66" s="158"/>
      <c r="P66" s="2"/>
    </row>
    <row r="67" spans="1:16" ht="15" customHeight="1" x14ac:dyDescent="0.25">
      <c r="A67" s="2"/>
      <c r="C67" s="9" t="s">
        <v>30</v>
      </c>
      <c r="D67" s="11">
        <v>59.19</v>
      </c>
      <c r="E67" s="11">
        <v>8.1999999999999993</v>
      </c>
      <c r="F67" s="11">
        <v>466</v>
      </c>
      <c r="G67" s="11">
        <v>447</v>
      </c>
      <c r="H67" s="11">
        <v>503</v>
      </c>
      <c r="I67" s="11">
        <v>464</v>
      </c>
      <c r="J67" s="159">
        <f t="shared" si="1"/>
        <v>470</v>
      </c>
      <c r="K67" s="160"/>
      <c r="M67" s="8">
        <v>5</v>
      </c>
      <c r="N67" s="157">
        <v>8.1999999999999993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309</v>
      </c>
      <c r="G68" s="63">
        <v>314</v>
      </c>
      <c r="H68" s="63">
        <v>286</v>
      </c>
      <c r="I68" s="63">
        <v>296</v>
      </c>
      <c r="J68" s="159">
        <f t="shared" si="1"/>
        <v>301.25</v>
      </c>
      <c r="K68" s="160"/>
      <c r="M68" s="13">
        <v>6</v>
      </c>
      <c r="N68" s="161">
        <v>7.6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207</v>
      </c>
      <c r="G69" s="63">
        <v>215</v>
      </c>
      <c r="H69" s="63">
        <v>182</v>
      </c>
      <c r="I69" s="63">
        <v>186</v>
      </c>
      <c r="J69" s="159">
        <f t="shared" si="1"/>
        <v>197.5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59.96</v>
      </c>
      <c r="E70" s="15">
        <v>8</v>
      </c>
      <c r="F70" s="15">
        <v>213</v>
      </c>
      <c r="G70" s="15">
        <v>218</v>
      </c>
      <c r="H70" s="15">
        <v>203</v>
      </c>
      <c r="I70" s="15">
        <v>200</v>
      </c>
      <c r="J70" s="163">
        <f t="shared" si="1"/>
        <v>208.5</v>
      </c>
      <c r="K70" s="164"/>
      <c r="M70" s="67" t="s">
        <v>39</v>
      </c>
      <c r="N70" s="65">
        <v>3.95</v>
      </c>
      <c r="O70" s="66">
        <v>4.3499999999999996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12.34</v>
      </c>
      <c r="E73" s="11">
        <v>8.1999999999999993</v>
      </c>
      <c r="F73" s="22">
        <v>1135</v>
      </c>
      <c r="G73" s="16"/>
      <c r="H73" s="23" t="s">
        <v>1</v>
      </c>
      <c r="I73" s="175">
        <v>4.9400000000000004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66.38</v>
      </c>
      <c r="E74" s="11"/>
      <c r="F74" s="22">
        <v>225</v>
      </c>
      <c r="G74" s="16"/>
      <c r="H74" s="27" t="s">
        <v>2</v>
      </c>
      <c r="I74" s="177">
        <v>4.38</v>
      </c>
      <c r="J74" s="177"/>
      <c r="K74" s="178"/>
      <c r="M74" s="65">
        <v>6.9</v>
      </c>
      <c r="N74" s="28">
        <v>65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64.709999999999994</v>
      </c>
      <c r="E75" s="11"/>
      <c r="F75" s="22">
        <v>221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65.75</v>
      </c>
      <c r="E77" s="11"/>
      <c r="F77" s="22">
        <v>218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74.14</v>
      </c>
      <c r="E78" s="11"/>
      <c r="F78" s="22">
        <v>1732</v>
      </c>
      <c r="G78" s="16"/>
      <c r="H78" s="165">
        <v>9</v>
      </c>
      <c r="I78" s="167">
        <v>480</v>
      </c>
      <c r="J78" s="167">
        <v>320</v>
      </c>
      <c r="K78" s="169">
        <f>((I78-J78)/I78)</f>
        <v>0.33333333333333331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74.62</v>
      </c>
      <c r="E79" s="11">
        <v>8.1</v>
      </c>
      <c r="F79" s="22">
        <v>577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558</v>
      </c>
      <c r="G80" s="16"/>
      <c r="H80" s="165">
        <v>6</v>
      </c>
      <c r="I80" s="167">
        <v>340</v>
      </c>
      <c r="J80" s="167">
        <v>190</v>
      </c>
      <c r="K80" s="169">
        <f>((I80-J80)/I80)</f>
        <v>0.44117647058823528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76.25</v>
      </c>
      <c r="E81" s="11">
        <v>7.8</v>
      </c>
      <c r="F81" s="22">
        <v>958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0.61538461538461542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921</v>
      </c>
      <c r="G82" s="16"/>
      <c r="M82" s="173" t="s">
        <v>64</v>
      </c>
      <c r="N82" s="174"/>
      <c r="O82" s="37">
        <f>(J67-J68)/J67</f>
        <v>0.35904255319148937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0.34439834024896265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-5.5696202531645568E-2</v>
      </c>
      <c r="P84" s="2"/>
    </row>
    <row r="85" spans="1:16" x14ac:dyDescent="0.25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1</v>
      </c>
      <c r="I85" s="33">
        <v>478</v>
      </c>
      <c r="J85" s="33">
        <v>420</v>
      </c>
      <c r="K85" s="34">
        <f>I85-J85</f>
        <v>58</v>
      </c>
      <c r="M85" s="182" t="s">
        <v>73</v>
      </c>
      <c r="N85" s="183"/>
      <c r="O85" s="70">
        <f>(J67-J70)/J67</f>
        <v>0.55638297872340425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68.61</v>
      </c>
      <c r="F86" s="34">
        <v>94.44</v>
      </c>
      <c r="G86" s="48">
        <v>5.3</v>
      </c>
      <c r="H86" s="65" t="s">
        <v>2</v>
      </c>
      <c r="I86" s="35">
        <v>225</v>
      </c>
      <c r="J86" s="35">
        <v>189</v>
      </c>
      <c r="K86" s="34">
        <f>I86-J86</f>
        <v>36</v>
      </c>
      <c r="L86" s="49"/>
      <c r="M86" s="187" t="s">
        <v>75</v>
      </c>
      <c r="N86" s="188"/>
      <c r="O86" s="71">
        <f>(J66-J70)/J66</f>
        <v>0.82937806873977082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64.38</v>
      </c>
      <c r="F87" s="34">
        <v>81.349999999999994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76.849999999999994</v>
      </c>
      <c r="E88" s="33">
        <v>54.91</v>
      </c>
      <c r="F88" s="34">
        <v>71.459999999999994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54.05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91.79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182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183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184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185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186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187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1688</v>
      </c>
      <c r="G119" s="12"/>
      <c r="H119" s="12"/>
      <c r="I119" s="12"/>
      <c r="J119" s="159">
        <f>AVERAGE(F119:I119)</f>
        <v>1688</v>
      </c>
      <c r="K119" s="160"/>
      <c r="M119" s="8">
        <v>2</v>
      </c>
      <c r="N119" s="157">
        <v>9.1999999999999993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594</v>
      </c>
      <c r="G120" s="12"/>
      <c r="H120" s="12"/>
      <c r="I120" s="12"/>
      <c r="J120" s="159">
        <f t="shared" ref="J120:J125" si="2">AVERAGE(F120:I120)</f>
        <v>594</v>
      </c>
      <c r="K120" s="160"/>
      <c r="M120" s="8">
        <v>3</v>
      </c>
      <c r="N120" s="157">
        <v>8.6999999999999993</v>
      </c>
      <c r="O120" s="158"/>
      <c r="P120" s="2"/>
    </row>
    <row r="121" spans="1:16" x14ac:dyDescent="0.25">
      <c r="A121" s="2"/>
      <c r="C121" s="9" t="s">
        <v>28</v>
      </c>
      <c r="D121" s="11">
        <v>60.09</v>
      </c>
      <c r="E121" s="11">
        <v>6.8</v>
      </c>
      <c r="F121" s="11">
        <v>1076</v>
      </c>
      <c r="G121" s="11">
        <v>1029</v>
      </c>
      <c r="H121" s="11">
        <v>999</v>
      </c>
      <c r="I121" s="11">
        <v>981</v>
      </c>
      <c r="J121" s="159">
        <f t="shared" si="2"/>
        <v>1021.25</v>
      </c>
      <c r="K121" s="160"/>
      <c r="M121" s="8">
        <v>4</v>
      </c>
      <c r="N121" s="157">
        <v>8.3000000000000007</v>
      </c>
      <c r="O121" s="158"/>
      <c r="P121" s="2"/>
    </row>
    <row r="122" spans="1:16" x14ac:dyDescent="0.25">
      <c r="A122" s="2"/>
      <c r="C122" s="9" t="s">
        <v>30</v>
      </c>
      <c r="D122" s="11">
        <v>59.11</v>
      </c>
      <c r="E122" s="11">
        <v>8</v>
      </c>
      <c r="F122" s="11">
        <v>577</v>
      </c>
      <c r="G122" s="11">
        <v>569</v>
      </c>
      <c r="H122" s="11">
        <v>509</v>
      </c>
      <c r="I122" s="11">
        <v>472</v>
      </c>
      <c r="J122" s="159">
        <f t="shared" si="2"/>
        <v>531.75</v>
      </c>
      <c r="K122" s="160"/>
      <c r="M122" s="8">
        <v>5</v>
      </c>
      <c r="N122" s="157">
        <v>8.6999999999999993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379</v>
      </c>
      <c r="G123" s="63">
        <v>388</v>
      </c>
      <c r="H123" s="63">
        <v>371</v>
      </c>
      <c r="I123" s="63">
        <v>367</v>
      </c>
      <c r="J123" s="159">
        <f t="shared" si="2"/>
        <v>376.25</v>
      </c>
      <c r="K123" s="160"/>
      <c r="M123" s="13">
        <v>6</v>
      </c>
      <c r="N123" s="161">
        <v>7.9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214</v>
      </c>
      <c r="G124" s="63">
        <v>222</v>
      </c>
      <c r="H124" s="63">
        <v>209</v>
      </c>
      <c r="I124" s="63">
        <v>198</v>
      </c>
      <c r="J124" s="159">
        <f t="shared" si="2"/>
        <v>210.75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59.02</v>
      </c>
      <c r="E125" s="15">
        <v>7.4</v>
      </c>
      <c r="F125" s="15">
        <v>209</v>
      </c>
      <c r="G125" s="15">
        <v>214</v>
      </c>
      <c r="H125" s="15">
        <v>203</v>
      </c>
      <c r="I125" s="15">
        <v>191</v>
      </c>
      <c r="J125" s="163">
        <f t="shared" si="2"/>
        <v>204.25</v>
      </c>
      <c r="K125" s="164"/>
      <c r="M125" s="67" t="s">
        <v>39</v>
      </c>
      <c r="N125" s="65">
        <v>3.45</v>
      </c>
      <c r="O125" s="66">
        <v>5.91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6.17</v>
      </c>
      <c r="E128" s="11">
        <v>8.1</v>
      </c>
      <c r="F128" s="22">
        <v>889</v>
      </c>
      <c r="G128" s="16"/>
      <c r="H128" s="23" t="s">
        <v>1</v>
      </c>
      <c r="I128" s="175">
        <v>6.5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65.66</v>
      </c>
      <c r="E129" s="11"/>
      <c r="F129" s="22">
        <v>201</v>
      </c>
      <c r="G129" s="16"/>
      <c r="H129" s="27" t="s">
        <v>2</v>
      </c>
      <c r="I129" s="177">
        <v>6.05</v>
      </c>
      <c r="J129" s="177"/>
      <c r="K129" s="178"/>
      <c r="M129" s="65">
        <v>6.9</v>
      </c>
      <c r="N129" s="28">
        <v>129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66.02</v>
      </c>
      <c r="E130" s="11"/>
      <c r="F130" s="22">
        <v>212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65.78</v>
      </c>
      <c r="E132" s="11"/>
      <c r="F132" s="22">
        <v>198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75.09</v>
      </c>
      <c r="E133" s="11"/>
      <c r="F133" s="22">
        <v>1688</v>
      </c>
      <c r="G133" s="16"/>
      <c r="H133" s="165">
        <v>1</v>
      </c>
      <c r="I133" s="167">
        <v>477</v>
      </c>
      <c r="J133" s="167">
        <v>222</v>
      </c>
      <c r="K133" s="169">
        <f>((I133-J133)/I133)</f>
        <v>0.53459119496855345</v>
      </c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75.33</v>
      </c>
      <c r="E134" s="11">
        <v>7.2</v>
      </c>
      <c r="F134" s="22">
        <v>562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555</v>
      </c>
      <c r="G135" s="16"/>
      <c r="H135" s="165">
        <v>7</v>
      </c>
      <c r="I135" s="167">
        <v>289</v>
      </c>
      <c r="J135" s="167">
        <v>160</v>
      </c>
      <c r="K135" s="169">
        <f>((I135-J135)/I135)</f>
        <v>0.44636678200692043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76.41</v>
      </c>
      <c r="E136" s="11">
        <v>6.8</v>
      </c>
      <c r="F136" s="22">
        <v>994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0.47931456548347612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984</v>
      </c>
      <c r="G137" s="16"/>
      <c r="M137" s="173" t="s">
        <v>64</v>
      </c>
      <c r="N137" s="174"/>
      <c r="O137" s="37">
        <f>(J122-J123)/J122</f>
        <v>0.29243065350258579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0.4398671096345515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3.084223013048636E-2</v>
      </c>
      <c r="P139" s="2"/>
    </row>
    <row r="140" spans="1:16" x14ac:dyDescent="0.25">
      <c r="A140" s="2"/>
      <c r="B140" s="41"/>
      <c r="C140" s="45" t="s">
        <v>71</v>
      </c>
      <c r="D140" s="33">
        <v>91.02</v>
      </c>
      <c r="E140" s="33"/>
      <c r="F140" s="34"/>
      <c r="G140" s="46"/>
      <c r="H140" s="47" t="s">
        <v>1</v>
      </c>
      <c r="I140" s="33">
        <v>788</v>
      </c>
      <c r="J140" s="33">
        <v>677</v>
      </c>
      <c r="K140" s="34">
        <f>I140-J140</f>
        <v>111</v>
      </c>
      <c r="M140" s="182" t="s">
        <v>73</v>
      </c>
      <c r="N140" s="183"/>
      <c r="O140" s="70">
        <f>(J122-J125)/J122</f>
        <v>0.61589092618711805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68.03</v>
      </c>
      <c r="F141" s="34">
        <v>93.39</v>
      </c>
      <c r="G141" s="48">
        <v>6</v>
      </c>
      <c r="H141" s="65" t="s">
        <v>2</v>
      </c>
      <c r="I141" s="35">
        <v>234</v>
      </c>
      <c r="J141" s="35">
        <v>214</v>
      </c>
      <c r="K141" s="34">
        <f>I141-J141</f>
        <v>20</v>
      </c>
      <c r="L141" s="49"/>
      <c r="M141" s="187" t="s">
        <v>75</v>
      </c>
      <c r="N141" s="188"/>
      <c r="O141" s="71">
        <f>(J121-J125)/J121</f>
        <v>0.8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79.25</v>
      </c>
      <c r="E142" s="33">
        <v>65.86</v>
      </c>
      <c r="F142" s="34">
        <v>83.11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77.05</v>
      </c>
      <c r="E143" s="33">
        <v>54.23</v>
      </c>
      <c r="F143" s="34">
        <v>70.39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56.09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91.14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189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190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191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192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193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F11-6B5C-4C43-B79A-ABCDA4F96F99}">
  <dimension ref="A1:S171"/>
  <sheetViews>
    <sheetView topLeftCell="B1"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1128.1666666666667</v>
      </c>
    </row>
    <row r="7" spans="1:19" x14ac:dyDescent="0.25">
      <c r="A7" s="2"/>
      <c r="C7" s="9" t="s">
        <v>26</v>
      </c>
      <c r="D7" s="10"/>
      <c r="E7" s="10"/>
      <c r="F7" s="11">
        <v>1730</v>
      </c>
      <c r="G7" s="12"/>
      <c r="H7" s="12"/>
      <c r="I7" s="12"/>
      <c r="J7" s="159">
        <f>AVERAGE(F7:I7)</f>
        <v>1730</v>
      </c>
      <c r="K7" s="160"/>
      <c r="M7" s="8">
        <v>2</v>
      </c>
      <c r="N7" s="157">
        <v>9.5</v>
      </c>
      <c r="O7" s="158"/>
      <c r="P7" s="2"/>
      <c r="R7" s="56" t="s">
        <v>1</v>
      </c>
      <c r="S7" s="72">
        <f>AVERAGE(J10,J67,J122)</f>
        <v>501.5</v>
      </c>
    </row>
    <row r="8" spans="1:19" x14ac:dyDescent="0.25">
      <c r="A8" s="2"/>
      <c r="C8" s="9" t="s">
        <v>27</v>
      </c>
      <c r="D8" s="10"/>
      <c r="E8" s="10"/>
      <c r="F8" s="11">
        <v>610</v>
      </c>
      <c r="G8" s="12"/>
      <c r="H8" s="12"/>
      <c r="I8" s="12"/>
      <c r="J8" s="159">
        <f t="shared" ref="J8:J13" si="0">AVERAGE(F8:I8)</f>
        <v>610</v>
      </c>
      <c r="K8" s="160"/>
      <c r="M8" s="8">
        <v>3</v>
      </c>
      <c r="N8" s="157">
        <v>8.9</v>
      </c>
      <c r="O8" s="158"/>
      <c r="P8" s="2"/>
      <c r="R8" s="56" t="s">
        <v>2</v>
      </c>
      <c r="S8" s="73">
        <f>AVERAGE(J13,J70,J125)</f>
        <v>207.33333333333334</v>
      </c>
    </row>
    <row r="9" spans="1:19" x14ac:dyDescent="0.25">
      <c r="A9" s="2"/>
      <c r="C9" s="9" t="s">
        <v>28</v>
      </c>
      <c r="D9" s="11">
        <v>59.96</v>
      </c>
      <c r="E9" s="11">
        <v>6.9</v>
      </c>
      <c r="F9" s="11">
        <v>1318</v>
      </c>
      <c r="G9" s="11">
        <v>1295</v>
      </c>
      <c r="H9" s="11">
        <v>1228</v>
      </c>
      <c r="I9" s="11">
        <v>1215</v>
      </c>
      <c r="J9" s="159">
        <f t="shared" si="0"/>
        <v>1264</v>
      </c>
      <c r="K9" s="160"/>
      <c r="M9" s="8">
        <v>4</v>
      </c>
      <c r="N9" s="157">
        <v>8</v>
      </c>
      <c r="O9" s="158"/>
      <c r="P9" s="2"/>
      <c r="R9" s="74" t="s">
        <v>576</v>
      </c>
      <c r="S9" s="76">
        <f>S6-S7</f>
        <v>626.66666666666674</v>
      </c>
    </row>
    <row r="10" spans="1:19" x14ac:dyDescent="0.25">
      <c r="A10" s="2"/>
      <c r="C10" s="9" t="s">
        <v>30</v>
      </c>
      <c r="D10" s="11">
        <v>57.62</v>
      </c>
      <c r="E10" s="11">
        <v>8.1</v>
      </c>
      <c r="F10" s="11">
        <v>451</v>
      </c>
      <c r="G10" s="11">
        <v>509</v>
      </c>
      <c r="H10" s="11">
        <v>456</v>
      </c>
      <c r="I10" s="11">
        <v>441</v>
      </c>
      <c r="J10" s="159">
        <f t="shared" si="0"/>
        <v>464.25</v>
      </c>
      <c r="K10" s="160"/>
      <c r="M10" s="8">
        <v>5</v>
      </c>
      <c r="N10" s="157">
        <v>8.4</v>
      </c>
      <c r="O10" s="158"/>
      <c r="P10" s="2"/>
      <c r="R10" s="74" t="s">
        <v>31</v>
      </c>
      <c r="S10" s="76">
        <f>S7-S8</f>
        <v>294.16666666666663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351</v>
      </c>
      <c r="G11" s="63">
        <v>381</v>
      </c>
      <c r="H11" s="63">
        <v>315</v>
      </c>
      <c r="I11" s="63">
        <v>302</v>
      </c>
      <c r="J11" s="159">
        <f t="shared" si="0"/>
        <v>337.25</v>
      </c>
      <c r="K11" s="160"/>
      <c r="M11" s="13">
        <v>6</v>
      </c>
      <c r="N11" s="161">
        <v>7.3</v>
      </c>
      <c r="O11" s="162"/>
      <c r="P11" s="2"/>
      <c r="R11" s="74" t="s">
        <v>29</v>
      </c>
      <c r="S11" s="75">
        <f>S6-S8</f>
        <v>920.83333333333337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188</v>
      </c>
      <c r="G12" s="63">
        <v>196</v>
      </c>
      <c r="H12" s="63">
        <v>203</v>
      </c>
      <c r="I12" s="63">
        <v>200</v>
      </c>
      <c r="J12" s="159">
        <f t="shared" si="0"/>
        <v>196.75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0.55547348205052449</v>
      </c>
    </row>
    <row r="13" spans="1:19" ht="15.75" thickBot="1" x14ac:dyDescent="0.3">
      <c r="A13" s="2"/>
      <c r="C13" s="14" t="s">
        <v>38</v>
      </c>
      <c r="D13" s="15">
        <v>57.83</v>
      </c>
      <c r="E13" s="15">
        <v>7.4</v>
      </c>
      <c r="F13" s="15">
        <v>186</v>
      </c>
      <c r="G13" s="15">
        <v>194</v>
      </c>
      <c r="H13" s="15">
        <v>200</v>
      </c>
      <c r="I13" s="15">
        <v>197</v>
      </c>
      <c r="J13" s="163">
        <f t="shared" si="0"/>
        <v>194.25</v>
      </c>
      <c r="K13" s="164"/>
      <c r="M13" s="67" t="s">
        <v>39</v>
      </c>
      <c r="N13" s="65">
        <v>3.31</v>
      </c>
      <c r="O13" s="66">
        <v>5.39</v>
      </c>
      <c r="P13" s="2"/>
      <c r="R13" s="77" t="s">
        <v>37</v>
      </c>
      <c r="S13" s="78">
        <f>S10/S7</f>
        <v>0.58657361249584572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0.81622100753434779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7.02</v>
      </c>
      <c r="E16" s="11">
        <v>10.1</v>
      </c>
      <c r="F16" s="22">
        <v>1015</v>
      </c>
      <c r="G16" s="16"/>
      <c r="H16" s="23" t="s">
        <v>1</v>
      </c>
      <c r="I16" s="175">
        <v>5.49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65.27</v>
      </c>
      <c r="E17" s="11"/>
      <c r="F17" s="22">
        <v>205</v>
      </c>
      <c r="G17" s="16"/>
      <c r="H17" s="27" t="s">
        <v>2</v>
      </c>
      <c r="I17" s="177">
        <v>5.16</v>
      </c>
      <c r="J17" s="177"/>
      <c r="K17" s="178"/>
      <c r="M17" s="65">
        <v>6.9</v>
      </c>
      <c r="N17" s="28">
        <v>55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65.88</v>
      </c>
      <c r="E18" s="11"/>
      <c r="F18" s="22">
        <v>202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66.760000000000005</v>
      </c>
      <c r="E20" s="11"/>
      <c r="F20" s="22">
        <v>197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75.45</v>
      </c>
      <c r="E21" s="11"/>
      <c r="F21" s="22">
        <v>1797</v>
      </c>
      <c r="G21" s="16"/>
      <c r="H21" s="165">
        <v>2</v>
      </c>
      <c r="I21" s="167">
        <v>460</v>
      </c>
      <c r="J21" s="167">
        <v>322</v>
      </c>
      <c r="K21" s="169">
        <f>((I21-J21)/I21)</f>
        <v>0.3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75.25</v>
      </c>
      <c r="E22" s="11">
        <v>7.4</v>
      </c>
      <c r="F22" s="22">
        <v>567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553</v>
      </c>
      <c r="G23" s="16"/>
      <c r="H23" s="165">
        <v>8</v>
      </c>
      <c r="I23" s="167">
        <v>396</v>
      </c>
      <c r="J23" s="167">
        <v>194</v>
      </c>
      <c r="K23" s="169">
        <f>((I23-J23)/I23)</f>
        <v>0.51010101010101006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76.3</v>
      </c>
      <c r="E24" s="11">
        <v>6.9</v>
      </c>
      <c r="F24" s="22">
        <v>991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0.63271360759493667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979</v>
      </c>
      <c r="G25" s="16"/>
      <c r="M25" s="173" t="s">
        <v>64</v>
      </c>
      <c r="N25" s="174"/>
      <c r="O25" s="37">
        <f>(J10-J11)/J10</f>
        <v>0.27355950457727518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0.41660489251297256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1.2706480304955527E-2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91.25</v>
      </c>
      <c r="E28" s="33"/>
      <c r="F28" s="34"/>
      <c r="G28" s="46"/>
      <c r="H28" s="47" t="s">
        <v>72</v>
      </c>
      <c r="I28" s="33">
        <v>296</v>
      </c>
      <c r="J28" s="33">
        <v>259</v>
      </c>
      <c r="K28" s="34">
        <f>I28-J28</f>
        <v>37</v>
      </c>
      <c r="M28" s="182" t="s">
        <v>73</v>
      </c>
      <c r="N28" s="183"/>
      <c r="O28" s="70">
        <f>(J10-J13)/J10</f>
        <v>0.5815831987075929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67.959999999999994</v>
      </c>
      <c r="F29" s="34">
        <v>93.55</v>
      </c>
      <c r="G29" s="48">
        <v>6.2</v>
      </c>
      <c r="H29" s="65" t="s">
        <v>2</v>
      </c>
      <c r="I29" s="35">
        <v>189</v>
      </c>
      <c r="J29" s="35">
        <v>165</v>
      </c>
      <c r="K29" s="36">
        <f>I29-J29</f>
        <v>24</v>
      </c>
      <c r="L29" s="49"/>
      <c r="M29" s="187" t="s">
        <v>75</v>
      </c>
      <c r="N29" s="188"/>
      <c r="O29" s="71">
        <f>(J9-J13)/J9</f>
        <v>0.84632120253164556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79.8</v>
      </c>
      <c r="E30" s="33">
        <v>66.150000000000006</v>
      </c>
      <c r="F30" s="34">
        <v>82.9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77.349999999999994</v>
      </c>
      <c r="E31" s="33">
        <v>54.3</v>
      </c>
      <c r="F31" s="34">
        <v>70.2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52.85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194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195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196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197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198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1802</v>
      </c>
      <c r="G64" s="12"/>
      <c r="H64" s="12"/>
      <c r="I64" s="12"/>
      <c r="J64" s="159">
        <f>AVERAGE(F64:I64)</f>
        <v>1802</v>
      </c>
      <c r="K64" s="160"/>
      <c r="M64" s="8">
        <v>2</v>
      </c>
      <c r="N64" s="157">
        <v>9.3000000000000007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612</v>
      </c>
      <c r="G65" s="12"/>
      <c r="H65" s="12"/>
      <c r="I65" s="12"/>
      <c r="J65" s="159">
        <f t="shared" ref="J65:J70" si="1">AVERAGE(F65:I65)</f>
        <v>612</v>
      </c>
      <c r="K65" s="160"/>
      <c r="M65" s="8">
        <v>3</v>
      </c>
      <c r="N65" s="157">
        <v>9</v>
      </c>
      <c r="O65" s="158"/>
      <c r="P65" s="2"/>
    </row>
    <row r="66" spans="1:16" ht="15" customHeight="1" x14ac:dyDescent="0.25">
      <c r="A66" s="2"/>
      <c r="C66" s="9" t="s">
        <v>28</v>
      </c>
      <c r="D66" s="11">
        <v>63.21</v>
      </c>
      <c r="E66" s="11">
        <v>7</v>
      </c>
      <c r="F66" s="11">
        <v>1390</v>
      </c>
      <c r="G66" s="11">
        <v>1117</v>
      </c>
      <c r="H66" s="11">
        <v>1102</v>
      </c>
      <c r="I66" s="11">
        <v>1107</v>
      </c>
      <c r="J66" s="159">
        <f t="shared" si="1"/>
        <v>1179</v>
      </c>
      <c r="K66" s="160"/>
      <c r="M66" s="8">
        <v>4</v>
      </c>
      <c r="N66" s="157">
        <v>8.5</v>
      </c>
      <c r="O66" s="158"/>
      <c r="P66" s="2"/>
    </row>
    <row r="67" spans="1:16" ht="15" customHeight="1" x14ac:dyDescent="0.25">
      <c r="A67" s="2"/>
      <c r="C67" s="9" t="s">
        <v>30</v>
      </c>
      <c r="D67" s="11">
        <v>59.75</v>
      </c>
      <c r="E67" s="11">
        <v>7.8</v>
      </c>
      <c r="F67" s="11">
        <v>516</v>
      </c>
      <c r="G67" s="11">
        <v>521</v>
      </c>
      <c r="H67" s="11">
        <v>525</v>
      </c>
      <c r="I67" s="11">
        <v>499</v>
      </c>
      <c r="J67" s="159">
        <f t="shared" si="1"/>
        <v>515.25</v>
      </c>
      <c r="K67" s="160"/>
      <c r="M67" s="8">
        <v>5</v>
      </c>
      <c r="N67" s="157">
        <v>8.5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331</v>
      </c>
      <c r="G68" s="63">
        <v>366</v>
      </c>
      <c r="H68" s="63">
        <v>337</v>
      </c>
      <c r="I68" s="63">
        <v>320</v>
      </c>
      <c r="J68" s="159">
        <f t="shared" si="1"/>
        <v>338.5</v>
      </c>
      <c r="K68" s="160"/>
      <c r="M68" s="13">
        <v>6</v>
      </c>
      <c r="N68" s="161">
        <v>7.4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202</v>
      </c>
      <c r="G69" s="63">
        <v>210</v>
      </c>
      <c r="H69" s="63">
        <v>202</v>
      </c>
      <c r="I69" s="63">
        <v>198</v>
      </c>
      <c r="J69" s="159">
        <f t="shared" si="1"/>
        <v>203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57.75</v>
      </c>
      <c r="E70" s="15">
        <v>7.5</v>
      </c>
      <c r="F70" s="15">
        <v>204</v>
      </c>
      <c r="G70" s="15">
        <v>212</v>
      </c>
      <c r="H70" s="15">
        <v>206</v>
      </c>
      <c r="I70" s="15">
        <v>201</v>
      </c>
      <c r="J70" s="163">
        <f t="shared" si="1"/>
        <v>205.75</v>
      </c>
      <c r="K70" s="164"/>
      <c r="M70" s="67" t="s">
        <v>39</v>
      </c>
      <c r="N70" s="65">
        <v>3.26</v>
      </c>
      <c r="O70" s="66">
        <v>4.83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22.49</v>
      </c>
      <c r="E73" s="11">
        <v>10.199999999999999</v>
      </c>
      <c r="F73" s="22">
        <v>1035</v>
      </c>
      <c r="G73" s="16"/>
      <c r="H73" s="23" t="s">
        <v>1</v>
      </c>
      <c r="I73" s="175">
        <v>5.33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64.12</v>
      </c>
      <c r="E74" s="11"/>
      <c r="F74" s="22">
        <v>200</v>
      </c>
      <c r="G74" s="16"/>
      <c r="H74" s="27" t="s">
        <v>2</v>
      </c>
      <c r="I74" s="177">
        <v>5.0599999999999996</v>
      </c>
      <c r="J74" s="177"/>
      <c r="K74" s="178"/>
      <c r="M74" s="65">
        <v>6.8</v>
      </c>
      <c r="N74" s="28">
        <v>75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63.99</v>
      </c>
      <c r="E75" s="11"/>
      <c r="F75" s="22">
        <v>215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59.08</v>
      </c>
      <c r="E77" s="11"/>
      <c r="F77" s="22">
        <v>216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74.39</v>
      </c>
      <c r="E78" s="11"/>
      <c r="F78" s="22">
        <v>1903</v>
      </c>
      <c r="G78" s="16"/>
      <c r="H78" s="165">
        <v>3</v>
      </c>
      <c r="I78" s="167">
        <v>502</v>
      </c>
      <c r="J78" s="167">
        <v>432</v>
      </c>
      <c r="K78" s="169">
        <f>((I78-J78)/I78)</f>
        <v>0.1394422310756972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70.88</v>
      </c>
      <c r="E79" s="11">
        <v>7.6</v>
      </c>
      <c r="F79" s="22">
        <v>542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496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75.89</v>
      </c>
      <c r="E81" s="11">
        <v>7</v>
      </c>
      <c r="F81" s="22">
        <v>981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0.56297709923664119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955</v>
      </c>
      <c r="G82" s="16"/>
      <c r="M82" s="173" t="s">
        <v>64</v>
      </c>
      <c r="N82" s="174"/>
      <c r="O82" s="37">
        <f>(J67-J68)/J67</f>
        <v>0.34303736050460942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0.40029542097488924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-1.3546798029556651E-2</v>
      </c>
      <c r="P84" s="2"/>
    </row>
    <row r="85" spans="1:16" x14ac:dyDescent="0.25">
      <c r="A85" s="2"/>
      <c r="B85" s="41"/>
      <c r="C85" s="45" t="s">
        <v>71</v>
      </c>
      <c r="D85" s="33">
        <v>91.5</v>
      </c>
      <c r="E85" s="33"/>
      <c r="F85" s="34"/>
      <c r="G85" s="46"/>
      <c r="H85" s="47" t="s">
        <v>1</v>
      </c>
      <c r="I85" s="33">
        <v>326</v>
      </c>
      <c r="J85" s="33">
        <v>268</v>
      </c>
      <c r="K85" s="34">
        <f>I85-J85</f>
        <v>58</v>
      </c>
      <c r="M85" s="182" t="s">
        <v>73</v>
      </c>
      <c r="N85" s="183"/>
      <c r="O85" s="70">
        <f>(J67-J70)/J67</f>
        <v>0.60067928190198927</v>
      </c>
      <c r="P85" s="2"/>
    </row>
    <row r="86" spans="1:16" ht="15.75" thickBot="1" x14ac:dyDescent="0.3">
      <c r="A86" s="2"/>
      <c r="B86" s="41"/>
      <c r="C86" s="45" t="s">
        <v>74</v>
      </c>
      <c r="D86" s="33">
        <v>72.75</v>
      </c>
      <c r="E86" s="33">
        <v>68.209999999999994</v>
      </c>
      <c r="F86" s="34">
        <v>93.76</v>
      </c>
      <c r="G86" s="48">
        <v>5.7</v>
      </c>
      <c r="H86" s="65" t="s">
        <v>2</v>
      </c>
      <c r="I86" s="35">
        <v>219</v>
      </c>
      <c r="J86" s="35">
        <v>198</v>
      </c>
      <c r="K86" s="34">
        <f>I86-J86</f>
        <v>21</v>
      </c>
      <c r="L86" s="49"/>
      <c r="M86" s="187" t="s">
        <v>75</v>
      </c>
      <c r="N86" s="188"/>
      <c r="O86" s="71">
        <f>(J66-J70)/J66</f>
        <v>0.82548770144189987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79.25</v>
      </c>
      <c r="E87" s="33">
        <v>64.14</v>
      </c>
      <c r="F87" s="34">
        <v>80.94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77.45</v>
      </c>
      <c r="E88" s="33">
        <v>53.77</v>
      </c>
      <c r="F88" s="34">
        <v>69.42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91.35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200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201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202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203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204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 t="s">
        <v>205</v>
      </c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1551</v>
      </c>
      <c r="G119" s="12"/>
      <c r="H119" s="12"/>
      <c r="I119" s="12"/>
      <c r="J119" s="159">
        <f>AVERAGE(F119:I119)</f>
        <v>1551</v>
      </c>
      <c r="K119" s="160"/>
      <c r="M119" s="8">
        <v>2</v>
      </c>
      <c r="N119" s="157">
        <v>9.3000000000000007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577</v>
      </c>
      <c r="G120" s="12"/>
      <c r="H120" s="12"/>
      <c r="I120" s="12"/>
      <c r="J120" s="159">
        <f t="shared" ref="J120:J125" si="2">AVERAGE(F120:I120)</f>
        <v>577</v>
      </c>
      <c r="K120" s="160"/>
      <c r="M120" s="8">
        <v>3</v>
      </c>
      <c r="N120" s="157">
        <v>8.8000000000000007</v>
      </c>
      <c r="O120" s="158"/>
      <c r="P120" s="2"/>
    </row>
    <row r="121" spans="1:16" x14ac:dyDescent="0.25">
      <c r="A121" s="2"/>
      <c r="C121" s="9" t="s">
        <v>28</v>
      </c>
      <c r="D121" s="11">
        <v>63.71</v>
      </c>
      <c r="E121" s="11">
        <v>7.4</v>
      </c>
      <c r="F121" s="11">
        <v>929</v>
      </c>
      <c r="G121" s="11">
        <v>944</v>
      </c>
      <c r="H121" s="11">
        <v>932</v>
      </c>
      <c r="I121" s="11">
        <v>961</v>
      </c>
      <c r="J121" s="159">
        <f t="shared" si="2"/>
        <v>941.5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61.62</v>
      </c>
      <c r="E122" s="11">
        <v>7.9</v>
      </c>
      <c r="F122" s="11">
        <v>544</v>
      </c>
      <c r="G122" s="11">
        <v>547</v>
      </c>
      <c r="H122" s="11">
        <v>542</v>
      </c>
      <c r="I122" s="11">
        <v>467</v>
      </c>
      <c r="J122" s="159">
        <f t="shared" si="2"/>
        <v>525</v>
      </c>
      <c r="K122" s="160"/>
      <c r="M122" s="8">
        <v>5</v>
      </c>
      <c r="N122" s="157">
        <v>8.6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349</v>
      </c>
      <c r="G123" s="63">
        <v>366</v>
      </c>
      <c r="H123" s="63">
        <v>375</v>
      </c>
      <c r="I123" s="63">
        <v>350</v>
      </c>
      <c r="J123" s="159">
        <f t="shared" si="2"/>
        <v>360</v>
      </c>
      <c r="K123" s="160"/>
      <c r="M123" s="13">
        <v>6</v>
      </c>
      <c r="N123" s="161">
        <v>7.3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225</v>
      </c>
      <c r="G124" s="63">
        <v>220</v>
      </c>
      <c r="H124" s="63">
        <v>238</v>
      </c>
      <c r="I124" s="63">
        <v>207</v>
      </c>
      <c r="J124" s="159">
        <f t="shared" si="2"/>
        <v>222.5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61.46</v>
      </c>
      <c r="E125" s="15">
        <v>7.5</v>
      </c>
      <c r="F125" s="15">
        <v>219</v>
      </c>
      <c r="G125" s="15">
        <v>228</v>
      </c>
      <c r="H125" s="15">
        <v>230</v>
      </c>
      <c r="I125" s="15">
        <v>211</v>
      </c>
      <c r="J125" s="163">
        <f t="shared" si="2"/>
        <v>222</v>
      </c>
      <c r="K125" s="164"/>
      <c r="M125" s="67" t="s">
        <v>39</v>
      </c>
      <c r="N125" s="65">
        <v>3.77</v>
      </c>
      <c r="O125" s="66">
        <v>6.69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7.79</v>
      </c>
      <c r="E128" s="11">
        <v>10.1</v>
      </c>
      <c r="F128" s="22">
        <v>922</v>
      </c>
      <c r="G128" s="16"/>
      <c r="H128" s="23" t="s">
        <v>1</v>
      </c>
      <c r="I128" s="175">
        <v>6.39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67.77</v>
      </c>
      <c r="E129" s="11"/>
      <c r="F129" s="22">
        <v>212</v>
      </c>
      <c r="G129" s="16"/>
      <c r="H129" s="27" t="s">
        <v>2</v>
      </c>
      <c r="I129" s="177">
        <v>6.16</v>
      </c>
      <c r="J129" s="177"/>
      <c r="K129" s="178"/>
      <c r="M129" s="65">
        <v>6.9</v>
      </c>
      <c r="N129" s="28">
        <v>132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67.64</v>
      </c>
      <c r="E130" s="11"/>
      <c r="F130" s="22">
        <v>203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65.91</v>
      </c>
      <c r="E132" s="11"/>
      <c r="F132" s="22">
        <v>221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75.36</v>
      </c>
      <c r="E133" s="11"/>
      <c r="F133" s="22">
        <v>1855</v>
      </c>
      <c r="G133" s="16"/>
      <c r="H133" s="165">
        <v>10</v>
      </c>
      <c r="I133" s="167">
        <v>509</v>
      </c>
      <c r="J133" s="167">
        <v>161</v>
      </c>
      <c r="K133" s="169">
        <f>((I133-J133)/I133)</f>
        <v>0.68369351669941059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72.290000000000006</v>
      </c>
      <c r="E134" s="11">
        <v>7.1</v>
      </c>
      <c r="F134" s="22">
        <v>551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546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74.459999999999994</v>
      </c>
      <c r="E136" s="11">
        <v>6.7</v>
      </c>
      <c r="F136" s="22">
        <v>992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0.44237918215613381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989</v>
      </c>
      <c r="G137" s="16"/>
      <c r="M137" s="173" t="s">
        <v>64</v>
      </c>
      <c r="N137" s="174"/>
      <c r="O137" s="37">
        <f>(J122-J123)/J122</f>
        <v>0.31428571428571428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0.38194444444444442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2.2471910112359553E-3</v>
      </c>
      <c r="P139" s="2"/>
    </row>
    <row r="140" spans="1:16" x14ac:dyDescent="0.25">
      <c r="A140" s="2"/>
      <c r="B140" s="41"/>
      <c r="C140" s="45" t="s">
        <v>71</v>
      </c>
      <c r="D140" s="33">
        <v>90.96</v>
      </c>
      <c r="E140" s="33"/>
      <c r="F140" s="34"/>
      <c r="G140" s="46"/>
      <c r="H140" s="47" t="s">
        <v>1</v>
      </c>
      <c r="I140" s="33">
        <v>774</v>
      </c>
      <c r="J140" s="33">
        <v>677</v>
      </c>
      <c r="K140" s="34">
        <f>I140-J140</f>
        <v>97</v>
      </c>
      <c r="M140" s="182" t="s">
        <v>73</v>
      </c>
      <c r="N140" s="183"/>
      <c r="O140" s="70">
        <f>(J122-J125)/J122</f>
        <v>0.57714285714285718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73.05</v>
      </c>
      <c r="E141" s="33">
        <v>68.22</v>
      </c>
      <c r="F141" s="34">
        <v>93.39</v>
      </c>
      <c r="G141" s="48">
        <v>6.2</v>
      </c>
      <c r="H141" s="65" t="s">
        <v>2</v>
      </c>
      <c r="I141" s="35">
        <v>245</v>
      </c>
      <c r="J141" s="35">
        <v>222</v>
      </c>
      <c r="K141" s="34">
        <f>I141-J141</f>
        <v>23</v>
      </c>
      <c r="L141" s="49"/>
      <c r="M141" s="187" t="s">
        <v>75</v>
      </c>
      <c r="N141" s="188"/>
      <c r="O141" s="71">
        <f>(J121-J125)/J121</f>
        <v>0.76420605416887943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77.349999999999994</v>
      </c>
      <c r="E142" s="33">
        <v>62.66</v>
      </c>
      <c r="F142" s="34">
        <v>81.02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75.25</v>
      </c>
      <c r="E143" s="33">
        <v>52.15</v>
      </c>
      <c r="F143" s="34">
        <v>69.31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57.02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91.18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206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207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208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209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210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01400-5561-41A6-9A69-860DD3CFFDE6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211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1052.6666666666667</v>
      </c>
    </row>
    <row r="7" spans="1:19" x14ac:dyDescent="0.25">
      <c r="A7" s="2"/>
      <c r="C7" s="9" t="s">
        <v>26</v>
      </c>
      <c r="D7" s="10"/>
      <c r="E7" s="10"/>
      <c r="F7" s="11">
        <v>1539</v>
      </c>
      <c r="G7" s="12"/>
      <c r="H7" s="12"/>
      <c r="I7" s="12"/>
      <c r="J7" s="159">
        <f>AVERAGE(F7:I7)</f>
        <v>1539</v>
      </c>
      <c r="K7" s="160"/>
      <c r="M7" s="8">
        <v>2</v>
      </c>
      <c r="N7" s="157">
        <v>9.1999999999999993</v>
      </c>
      <c r="O7" s="158"/>
      <c r="P7" s="2"/>
      <c r="R7" s="56" t="s">
        <v>1</v>
      </c>
      <c r="S7" s="72">
        <f>AVERAGE(J10,J67,J122)</f>
        <v>420.75</v>
      </c>
    </row>
    <row r="8" spans="1:19" x14ac:dyDescent="0.25">
      <c r="A8" s="2"/>
      <c r="C8" s="9" t="s">
        <v>27</v>
      </c>
      <c r="D8" s="10"/>
      <c r="E8" s="10"/>
      <c r="F8" s="11">
        <v>586</v>
      </c>
      <c r="G8" s="12"/>
      <c r="H8" s="12"/>
      <c r="I8" s="12"/>
      <c r="J8" s="159">
        <f t="shared" ref="J8:J13" si="0">AVERAGE(F8:I8)</f>
        <v>586</v>
      </c>
      <c r="K8" s="160"/>
      <c r="M8" s="8">
        <v>3</v>
      </c>
      <c r="N8" s="157">
        <v>8.6999999999999993</v>
      </c>
      <c r="O8" s="158"/>
      <c r="P8" s="2"/>
      <c r="R8" s="56" t="s">
        <v>2</v>
      </c>
      <c r="S8" s="73">
        <f>AVERAGE(J13,J70,J125)</f>
        <v>171.75</v>
      </c>
    </row>
    <row r="9" spans="1:19" x14ac:dyDescent="0.25">
      <c r="A9" s="2"/>
      <c r="C9" s="9" t="s">
        <v>28</v>
      </c>
      <c r="D9" s="11">
        <v>56.08</v>
      </c>
      <c r="E9" s="11">
        <v>7.9</v>
      </c>
      <c r="F9" s="11">
        <v>1185</v>
      </c>
      <c r="G9" s="11">
        <v>1246</v>
      </c>
      <c r="H9" s="11">
        <v>979</v>
      </c>
      <c r="I9" s="11">
        <v>942</v>
      </c>
      <c r="J9" s="159">
        <f t="shared" si="0"/>
        <v>1088</v>
      </c>
      <c r="K9" s="160"/>
      <c r="M9" s="8">
        <v>4</v>
      </c>
      <c r="N9" s="157">
        <v>8.3000000000000007</v>
      </c>
      <c r="O9" s="158"/>
      <c r="P9" s="2"/>
      <c r="R9" s="74" t="s">
        <v>576</v>
      </c>
      <c r="S9" s="76">
        <f>S6-S7</f>
        <v>631.91666666666674</v>
      </c>
    </row>
    <row r="10" spans="1:19" x14ac:dyDescent="0.25">
      <c r="A10" s="2"/>
      <c r="C10" s="9" t="s">
        <v>30</v>
      </c>
      <c r="D10" s="11">
        <v>59.29</v>
      </c>
      <c r="E10" s="11">
        <v>7.7</v>
      </c>
      <c r="F10" s="11">
        <v>462</v>
      </c>
      <c r="G10" s="11">
        <v>417</v>
      </c>
      <c r="H10" s="11">
        <v>467</v>
      </c>
      <c r="I10" s="11">
        <v>411</v>
      </c>
      <c r="J10" s="159">
        <f t="shared" si="0"/>
        <v>439.25</v>
      </c>
      <c r="K10" s="160"/>
      <c r="M10" s="8">
        <v>5</v>
      </c>
      <c r="N10" s="157">
        <v>8.5</v>
      </c>
      <c r="O10" s="158"/>
      <c r="P10" s="2"/>
      <c r="R10" s="74" t="s">
        <v>31</v>
      </c>
      <c r="S10" s="76">
        <f>S7-S8</f>
        <v>249</v>
      </c>
    </row>
    <row r="11" spans="1:19" ht="15.75" thickBot="1" x14ac:dyDescent="0.3">
      <c r="A11" s="2"/>
      <c r="C11" s="9" t="s">
        <v>32</v>
      </c>
      <c r="D11" s="11"/>
      <c r="E11" s="11"/>
      <c r="F11" s="11">
        <v>308</v>
      </c>
      <c r="G11" s="63">
        <v>306</v>
      </c>
      <c r="H11" s="63">
        <v>284</v>
      </c>
      <c r="I11" s="63">
        <v>309</v>
      </c>
      <c r="J11" s="159">
        <f t="shared" si="0"/>
        <v>301.75</v>
      </c>
      <c r="K11" s="160"/>
      <c r="M11" s="13">
        <v>6</v>
      </c>
      <c r="N11" s="161">
        <v>7.4</v>
      </c>
      <c r="O11" s="162"/>
      <c r="P11" s="2"/>
      <c r="R11" s="74" t="s">
        <v>29</v>
      </c>
      <c r="S11" s="75">
        <f>S6-S8</f>
        <v>880.91666666666674</v>
      </c>
    </row>
    <row r="12" spans="1:19" ht="15.75" thickBot="1" x14ac:dyDescent="0.3">
      <c r="A12" s="2"/>
      <c r="C12" s="9" t="s">
        <v>34</v>
      </c>
      <c r="D12" s="11"/>
      <c r="E12" s="11"/>
      <c r="F12" s="11">
        <v>203</v>
      </c>
      <c r="G12" s="63">
        <v>204</v>
      </c>
      <c r="H12" s="63">
        <v>172</v>
      </c>
      <c r="I12" s="63">
        <v>178</v>
      </c>
      <c r="J12" s="159">
        <f t="shared" si="0"/>
        <v>189.25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0.60030082330588985</v>
      </c>
    </row>
    <row r="13" spans="1:19" ht="15.75" thickBot="1" x14ac:dyDescent="0.3">
      <c r="A13" s="2"/>
      <c r="C13" s="14" t="s">
        <v>38</v>
      </c>
      <c r="D13" s="15">
        <v>59.96</v>
      </c>
      <c r="E13" s="15">
        <v>7.4</v>
      </c>
      <c r="F13" s="15">
        <v>206</v>
      </c>
      <c r="G13" s="15">
        <v>208</v>
      </c>
      <c r="H13" s="15">
        <v>177</v>
      </c>
      <c r="I13" s="15">
        <v>180</v>
      </c>
      <c r="J13" s="163">
        <f t="shared" si="0"/>
        <v>192.75</v>
      </c>
      <c r="K13" s="164"/>
      <c r="M13" s="67" t="s">
        <v>39</v>
      </c>
      <c r="N13" s="65">
        <v>3.25</v>
      </c>
      <c r="O13" s="66">
        <v>4.55</v>
      </c>
      <c r="P13" s="2"/>
      <c r="R13" s="77" t="s">
        <v>37</v>
      </c>
      <c r="S13" s="78">
        <f>S10/S7</f>
        <v>0.59180035650623886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0.83684293856871439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6.1</v>
      </c>
      <c r="E16" s="11">
        <v>8.4</v>
      </c>
      <c r="F16" s="22">
        <v>1021</v>
      </c>
      <c r="G16" s="16"/>
      <c r="H16" s="23" t="s">
        <v>1</v>
      </c>
      <c r="I16" s="175">
        <v>4.88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66.319999999999993</v>
      </c>
      <c r="E17" s="11"/>
      <c r="F17" s="22">
        <v>210</v>
      </c>
      <c r="G17" s="16"/>
      <c r="H17" s="27" t="s">
        <v>2</v>
      </c>
      <c r="I17" s="177">
        <v>4.21</v>
      </c>
      <c r="J17" s="177"/>
      <c r="K17" s="178"/>
      <c r="M17" s="65">
        <v>6.9</v>
      </c>
      <c r="N17" s="28">
        <v>67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68.47</v>
      </c>
      <c r="E18" s="11"/>
      <c r="F18" s="22">
        <v>207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67.84</v>
      </c>
      <c r="E20" s="11"/>
      <c r="F20" s="22">
        <v>204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76.17</v>
      </c>
      <c r="E21" s="11"/>
      <c r="F21" s="22">
        <v>1670</v>
      </c>
      <c r="G21" s="16"/>
      <c r="H21" s="165">
        <v>5</v>
      </c>
      <c r="I21" s="167">
        <v>277</v>
      </c>
      <c r="J21" s="167">
        <v>174</v>
      </c>
      <c r="K21" s="169">
        <f>((I21-J21)/I21)</f>
        <v>0.37184115523465705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73.81</v>
      </c>
      <c r="E22" s="11">
        <v>7.3</v>
      </c>
      <c r="F22" s="22">
        <v>538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489</v>
      </c>
      <c r="G23" s="16"/>
      <c r="H23" s="165">
        <v>11</v>
      </c>
      <c r="I23" s="167">
        <v>420</v>
      </c>
      <c r="J23" s="167">
        <v>363</v>
      </c>
      <c r="K23" s="169">
        <f>((I23-J23)/I23)</f>
        <v>0.1357142857142857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75.41</v>
      </c>
      <c r="E24" s="11">
        <v>6.8</v>
      </c>
      <c r="F24" s="22">
        <v>972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0.5962775735294118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952</v>
      </c>
      <c r="G25" s="16"/>
      <c r="M25" s="173" t="s">
        <v>64</v>
      </c>
      <c r="N25" s="174"/>
      <c r="O25" s="37">
        <f>(J10-J11)/J10</f>
        <v>0.31303357996585091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0.37282518641259321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-1.8494055482166448E-2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475</v>
      </c>
      <c r="J28" s="33">
        <v>427</v>
      </c>
      <c r="K28" s="34">
        <f>I28-J28</f>
        <v>48</v>
      </c>
      <c r="M28" s="182" t="s">
        <v>73</v>
      </c>
      <c r="N28" s="183"/>
      <c r="O28" s="70">
        <f>(J10-J13)/J10</f>
        <v>0.5611838360842345</v>
      </c>
      <c r="P28" s="2"/>
    </row>
    <row r="29" spans="1:16" ht="15.75" thickBot="1" x14ac:dyDescent="0.3">
      <c r="A29" s="2"/>
      <c r="B29" s="41"/>
      <c r="C29" s="45" t="s">
        <v>74</v>
      </c>
      <c r="D29" s="33">
        <v>72.349999999999994</v>
      </c>
      <c r="E29" s="33">
        <v>68.37</v>
      </c>
      <c r="F29" s="34">
        <v>94.61</v>
      </c>
      <c r="G29" s="48">
        <v>5.2</v>
      </c>
      <c r="H29" s="65" t="s">
        <v>2</v>
      </c>
      <c r="I29" s="35">
        <v>218</v>
      </c>
      <c r="J29" s="35">
        <v>190</v>
      </c>
      <c r="K29" s="36">
        <f>I29-J29</f>
        <v>28</v>
      </c>
      <c r="L29" s="49"/>
      <c r="M29" s="187" t="s">
        <v>75</v>
      </c>
      <c r="N29" s="188"/>
      <c r="O29" s="71">
        <f>(J9-J13)/J9</f>
        <v>0.8228400735294118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78.099999999999994</v>
      </c>
      <c r="E30" s="33">
        <v>64.25</v>
      </c>
      <c r="F30" s="34">
        <v>82.27</v>
      </c>
      <c r="P30" s="2"/>
    </row>
    <row r="31" spans="1:16" ht="15" customHeight="1" x14ac:dyDescent="0.25">
      <c r="A31" s="2"/>
      <c r="B31" s="41"/>
      <c r="C31" s="45" t="s">
        <v>77</v>
      </c>
      <c r="D31" s="33">
        <v>73.2</v>
      </c>
      <c r="E31" s="33">
        <v>55.87</v>
      </c>
      <c r="F31" s="34">
        <v>76.319999999999993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55.35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91.21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212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213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214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215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216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217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1627</v>
      </c>
      <c r="G64" s="12"/>
      <c r="H64" s="12"/>
      <c r="I64" s="12"/>
      <c r="J64" s="159">
        <f>AVERAGE(F64:I64)</f>
        <v>1627</v>
      </c>
      <c r="K64" s="160"/>
      <c r="M64" s="8">
        <v>2</v>
      </c>
      <c r="N64" s="157">
        <v>9.3000000000000007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579</v>
      </c>
      <c r="G65" s="12"/>
      <c r="H65" s="12"/>
      <c r="I65" s="12"/>
      <c r="J65" s="159">
        <f t="shared" ref="J65:J70" si="1">AVERAGE(F65:I65)</f>
        <v>579</v>
      </c>
      <c r="K65" s="160"/>
      <c r="M65" s="8">
        <v>3</v>
      </c>
      <c r="N65" s="157">
        <v>8.8000000000000007</v>
      </c>
      <c r="O65" s="158"/>
      <c r="P65" s="2"/>
    </row>
    <row r="66" spans="1:16" ht="15" customHeight="1" x14ac:dyDescent="0.25">
      <c r="A66" s="2"/>
      <c r="C66" s="9" t="s">
        <v>28</v>
      </c>
      <c r="D66" s="11">
        <v>63.88</v>
      </c>
      <c r="E66" s="11">
        <v>6.8</v>
      </c>
      <c r="F66" s="11">
        <v>1020</v>
      </c>
      <c r="G66" s="11">
        <v>1103</v>
      </c>
      <c r="H66" s="11">
        <v>1099</v>
      </c>
      <c r="I66" s="11">
        <v>1081</v>
      </c>
      <c r="J66" s="159">
        <f t="shared" si="1"/>
        <v>1075.75</v>
      </c>
      <c r="K66" s="160"/>
      <c r="M66" s="8">
        <v>4</v>
      </c>
      <c r="N66" s="157">
        <v>8.1</v>
      </c>
      <c r="O66" s="158"/>
      <c r="P66" s="2"/>
    </row>
    <row r="67" spans="1:16" ht="15" customHeight="1" x14ac:dyDescent="0.25">
      <c r="A67" s="2"/>
      <c r="C67" s="9" t="s">
        <v>30</v>
      </c>
      <c r="D67" s="11">
        <v>59.95</v>
      </c>
      <c r="E67" s="11">
        <v>7.9</v>
      </c>
      <c r="F67" s="11">
        <v>430</v>
      </c>
      <c r="G67" s="11">
        <v>355</v>
      </c>
      <c r="H67" s="11">
        <v>341</v>
      </c>
      <c r="I67" s="11">
        <v>456</v>
      </c>
      <c r="J67" s="159">
        <f t="shared" si="1"/>
        <v>395.5</v>
      </c>
      <c r="K67" s="160"/>
      <c r="M67" s="8">
        <v>5</v>
      </c>
      <c r="N67" s="157">
        <v>8.5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262</v>
      </c>
      <c r="G68" s="63">
        <v>212</v>
      </c>
      <c r="H68" s="63">
        <v>206</v>
      </c>
      <c r="I68" s="63">
        <v>207</v>
      </c>
      <c r="J68" s="159">
        <f t="shared" si="1"/>
        <v>221.75</v>
      </c>
      <c r="K68" s="160"/>
      <c r="M68" s="13">
        <v>6</v>
      </c>
      <c r="N68" s="161">
        <v>7.3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163</v>
      </c>
      <c r="G69" s="63">
        <v>162</v>
      </c>
      <c r="H69" s="63">
        <v>159</v>
      </c>
      <c r="I69" s="63">
        <v>153</v>
      </c>
      <c r="J69" s="159">
        <f t="shared" si="1"/>
        <v>159.25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56.17</v>
      </c>
      <c r="E70" s="15">
        <v>7.3</v>
      </c>
      <c r="F70" s="15">
        <v>167</v>
      </c>
      <c r="G70" s="15">
        <v>164</v>
      </c>
      <c r="H70" s="15">
        <v>161</v>
      </c>
      <c r="I70" s="15">
        <v>158</v>
      </c>
      <c r="J70" s="163">
        <f t="shared" si="1"/>
        <v>162.5</v>
      </c>
      <c r="K70" s="164"/>
      <c r="M70" s="67" t="s">
        <v>39</v>
      </c>
      <c r="N70" s="65">
        <v>3.45</v>
      </c>
      <c r="O70" s="66">
        <v>4.78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14.84</v>
      </c>
      <c r="E73" s="11">
        <v>10.4</v>
      </c>
      <c r="F73" s="22">
        <v>923</v>
      </c>
      <c r="G73" s="16"/>
      <c r="H73" s="23" t="s">
        <v>1</v>
      </c>
      <c r="I73" s="175">
        <v>5.26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64.17</v>
      </c>
      <c r="E74" s="11"/>
      <c r="F74" s="22">
        <v>179</v>
      </c>
      <c r="G74" s="16"/>
      <c r="H74" s="27" t="s">
        <v>2</v>
      </c>
      <c r="I74" s="177">
        <v>4.97</v>
      </c>
      <c r="J74" s="177"/>
      <c r="K74" s="178"/>
      <c r="M74" s="65">
        <v>6.9</v>
      </c>
      <c r="N74" s="28">
        <v>80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63.35</v>
      </c>
      <c r="E75" s="11"/>
      <c r="F75" s="22">
        <v>172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59.39</v>
      </c>
      <c r="E77" s="11"/>
      <c r="F77" s="22">
        <v>174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75.36</v>
      </c>
      <c r="E78" s="11"/>
      <c r="F78" s="22">
        <v>1736</v>
      </c>
      <c r="G78" s="16"/>
      <c r="H78" s="165">
        <v>1</v>
      </c>
      <c r="I78" s="167">
        <v>430</v>
      </c>
      <c r="J78" s="167">
        <v>107</v>
      </c>
      <c r="K78" s="169">
        <f>((I78-J78)/I78)</f>
        <v>0.75116279069767444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69.34</v>
      </c>
      <c r="E79" s="11">
        <v>7.3</v>
      </c>
      <c r="F79" s="22">
        <v>479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451</v>
      </c>
      <c r="G80" s="16"/>
      <c r="H80" s="165">
        <v>6</v>
      </c>
      <c r="I80" s="167">
        <v>161</v>
      </c>
      <c r="J80" s="167">
        <v>110</v>
      </c>
      <c r="K80" s="169">
        <f>((I80-J80)/I80)</f>
        <v>0.31677018633540371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76.260000000000005</v>
      </c>
      <c r="E81" s="11">
        <v>6.6</v>
      </c>
      <c r="F81" s="22">
        <v>955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0.6323495235881943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915</v>
      </c>
      <c r="G82" s="16"/>
      <c r="M82" s="173" t="s">
        <v>64</v>
      </c>
      <c r="N82" s="174"/>
      <c r="O82" s="37">
        <f>(J67-J68)/J67</f>
        <v>0.43931731984829331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0.28184892897406988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-2.0408163265306121E-2</v>
      </c>
      <c r="P84" s="2"/>
    </row>
    <row r="85" spans="1:16" x14ac:dyDescent="0.25">
      <c r="A85" s="2"/>
      <c r="B85" s="41"/>
      <c r="C85" s="45" t="s">
        <v>71</v>
      </c>
      <c r="D85" s="33">
        <v>91.75</v>
      </c>
      <c r="E85" s="33"/>
      <c r="F85" s="34"/>
      <c r="G85" s="46"/>
      <c r="H85" s="47" t="s">
        <v>1</v>
      </c>
      <c r="I85" s="33">
        <v>301</v>
      </c>
      <c r="J85" s="33">
        <v>242</v>
      </c>
      <c r="K85" s="34">
        <f>I85-J85</f>
        <v>59</v>
      </c>
      <c r="M85" s="182" t="s">
        <v>73</v>
      </c>
      <c r="N85" s="183"/>
      <c r="O85" s="70">
        <f>(J67-J70)/J67</f>
        <v>0.58912768647281921</v>
      </c>
      <c r="P85" s="2"/>
    </row>
    <row r="86" spans="1:16" ht="15.75" thickBot="1" x14ac:dyDescent="0.3">
      <c r="A86" s="2"/>
      <c r="B86" s="41"/>
      <c r="C86" s="45" t="s">
        <v>74</v>
      </c>
      <c r="D86" s="33">
        <v>73.05</v>
      </c>
      <c r="E86" s="33">
        <v>69.05</v>
      </c>
      <c r="F86" s="34">
        <v>94.52</v>
      </c>
      <c r="G86" s="48">
        <v>5.8</v>
      </c>
      <c r="H86" s="65" t="s">
        <v>2</v>
      </c>
      <c r="I86" s="35">
        <v>202</v>
      </c>
      <c r="J86" s="35">
        <v>187</v>
      </c>
      <c r="K86" s="34">
        <f>I86-J86</f>
        <v>15</v>
      </c>
      <c r="L86" s="49"/>
      <c r="M86" s="187" t="s">
        <v>75</v>
      </c>
      <c r="N86" s="188"/>
      <c r="O86" s="71">
        <f>(J66-J70)/J66</f>
        <v>0.84894259818731121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78.8</v>
      </c>
      <c r="E87" s="33">
        <v>63.38</v>
      </c>
      <c r="F87" s="34">
        <v>80.430000000000007</v>
      </c>
      <c r="P87" s="2"/>
    </row>
    <row r="88" spans="1:16" ht="15" customHeight="1" x14ac:dyDescent="0.25">
      <c r="A88" s="2"/>
      <c r="B88" s="41"/>
      <c r="C88" s="45" t="s">
        <v>77</v>
      </c>
      <c r="D88" s="33">
        <v>77</v>
      </c>
      <c r="E88" s="33">
        <v>53.77</v>
      </c>
      <c r="F88" s="34">
        <v>69.709999999999994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218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219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220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221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222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1516</v>
      </c>
      <c r="G119" s="12"/>
      <c r="H119" s="12"/>
      <c r="I119" s="12"/>
      <c r="J119" s="159">
        <f>AVERAGE(F119:I119)</f>
        <v>1516</v>
      </c>
      <c r="K119" s="160"/>
      <c r="M119" s="8">
        <v>2</v>
      </c>
      <c r="N119" s="157">
        <v>9.5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575</v>
      </c>
      <c r="G120" s="12"/>
      <c r="H120" s="12"/>
      <c r="I120" s="12"/>
      <c r="J120" s="159">
        <f t="shared" ref="J120:J125" si="2">AVERAGE(F120:I120)</f>
        <v>575</v>
      </c>
      <c r="K120" s="160"/>
      <c r="M120" s="8">
        <v>3</v>
      </c>
      <c r="N120" s="157">
        <v>8.4</v>
      </c>
      <c r="O120" s="158"/>
      <c r="P120" s="2"/>
    </row>
    <row r="121" spans="1:16" x14ac:dyDescent="0.25">
      <c r="A121" s="2"/>
      <c r="C121" s="9" t="s">
        <v>28</v>
      </c>
      <c r="D121" s="11">
        <v>63.61</v>
      </c>
      <c r="E121" s="11">
        <v>8</v>
      </c>
      <c r="F121" s="11">
        <v>988</v>
      </c>
      <c r="G121" s="11">
        <v>1002</v>
      </c>
      <c r="H121" s="11">
        <v>980</v>
      </c>
      <c r="I121" s="11">
        <v>1007</v>
      </c>
      <c r="J121" s="159">
        <f t="shared" si="2"/>
        <v>994.25</v>
      </c>
      <c r="K121" s="160"/>
      <c r="M121" s="8">
        <v>4</v>
      </c>
      <c r="N121" s="157">
        <v>8.1</v>
      </c>
      <c r="O121" s="158"/>
      <c r="P121" s="2"/>
    </row>
    <row r="122" spans="1:16" x14ac:dyDescent="0.25">
      <c r="A122" s="2"/>
      <c r="C122" s="9" t="s">
        <v>30</v>
      </c>
      <c r="D122" s="11">
        <v>61.01</v>
      </c>
      <c r="E122" s="11">
        <v>7.5</v>
      </c>
      <c r="F122" s="11">
        <v>411</v>
      </c>
      <c r="G122" s="11">
        <v>409</v>
      </c>
      <c r="H122" s="11">
        <v>399</v>
      </c>
      <c r="I122" s="11">
        <v>491</v>
      </c>
      <c r="J122" s="159">
        <f t="shared" si="2"/>
        <v>427.5</v>
      </c>
      <c r="K122" s="160"/>
      <c r="M122" s="8">
        <v>5</v>
      </c>
      <c r="N122" s="157">
        <v>8.5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277</v>
      </c>
      <c r="G123" s="63">
        <v>286</v>
      </c>
      <c r="H123" s="63">
        <v>279</v>
      </c>
      <c r="I123" s="63">
        <v>288</v>
      </c>
      <c r="J123" s="159">
        <f t="shared" si="2"/>
        <v>282.5</v>
      </c>
      <c r="K123" s="160"/>
      <c r="M123" s="13">
        <v>6</v>
      </c>
      <c r="N123" s="161">
        <v>7.4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162</v>
      </c>
      <c r="G124" s="63">
        <v>154</v>
      </c>
      <c r="H124" s="63">
        <v>150</v>
      </c>
      <c r="I124" s="63">
        <v>176</v>
      </c>
      <c r="J124" s="159">
        <f t="shared" si="2"/>
        <v>160.5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61.12</v>
      </c>
      <c r="E125" s="15">
        <v>7.2</v>
      </c>
      <c r="F125" s="15">
        <v>156</v>
      </c>
      <c r="G125" s="15">
        <v>161</v>
      </c>
      <c r="H125" s="15">
        <v>157</v>
      </c>
      <c r="I125" s="15">
        <v>166</v>
      </c>
      <c r="J125" s="163">
        <f t="shared" si="2"/>
        <v>160</v>
      </c>
      <c r="K125" s="164"/>
      <c r="M125" s="67" t="s">
        <v>39</v>
      </c>
      <c r="N125" s="65">
        <v>3.71</v>
      </c>
      <c r="O125" s="66">
        <v>6.06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17.02</v>
      </c>
      <c r="E128" s="11">
        <v>10.3</v>
      </c>
      <c r="F128" s="22">
        <v>1339</v>
      </c>
      <c r="G128" s="16"/>
      <c r="H128" s="23" t="s">
        <v>1</v>
      </c>
      <c r="I128" s="175">
        <v>6.28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68.08</v>
      </c>
      <c r="E129" s="11"/>
      <c r="F129" s="22">
        <v>163</v>
      </c>
      <c r="G129" s="16"/>
      <c r="H129" s="27" t="s">
        <v>2</v>
      </c>
      <c r="I129" s="177">
        <v>5.83</v>
      </c>
      <c r="J129" s="177"/>
      <c r="K129" s="178"/>
      <c r="M129" s="65">
        <v>6.9</v>
      </c>
      <c r="N129" s="28">
        <v>117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67.77</v>
      </c>
      <c r="E130" s="11"/>
      <c r="F130" s="22">
        <v>172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67.02</v>
      </c>
      <c r="E132" s="11"/>
      <c r="F132" s="22">
        <v>151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74.569999999999993</v>
      </c>
      <c r="E133" s="11"/>
      <c r="F133" s="22">
        <v>1792</v>
      </c>
      <c r="G133" s="16"/>
      <c r="H133" s="165">
        <v>7</v>
      </c>
      <c r="I133" s="167">
        <v>255</v>
      </c>
      <c r="J133" s="167">
        <v>115</v>
      </c>
      <c r="K133" s="169">
        <f>((I133-J133)/I133)</f>
        <v>0.5490196078431373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74.31</v>
      </c>
      <c r="E134" s="11">
        <v>7.3</v>
      </c>
      <c r="F134" s="22">
        <v>460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454</v>
      </c>
      <c r="G135" s="16"/>
      <c r="H135" s="165">
        <v>9</v>
      </c>
      <c r="I135" s="167">
        <v>463</v>
      </c>
      <c r="J135" s="167">
        <v>244</v>
      </c>
      <c r="K135" s="169">
        <f>((I135-J135)/I135)</f>
        <v>0.47300215982721383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75.849999999999994</v>
      </c>
      <c r="E136" s="11">
        <v>6.7</v>
      </c>
      <c r="F136" s="22">
        <v>932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0.57002765903947694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919</v>
      </c>
      <c r="G137" s="16"/>
      <c r="M137" s="173" t="s">
        <v>64</v>
      </c>
      <c r="N137" s="174"/>
      <c r="O137" s="37">
        <f>(J122-J123)/J122</f>
        <v>0.33918128654970758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0.43185840707964601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3.1152647975077881E-3</v>
      </c>
      <c r="P139" s="2"/>
    </row>
    <row r="140" spans="1:16" x14ac:dyDescent="0.25">
      <c r="A140" s="2"/>
      <c r="B140" s="41"/>
      <c r="C140" s="45" t="s">
        <v>71</v>
      </c>
      <c r="D140" s="33">
        <v>91.36</v>
      </c>
      <c r="E140" s="33"/>
      <c r="F140" s="34"/>
      <c r="G140" s="46"/>
      <c r="H140" s="47" t="s">
        <v>1</v>
      </c>
      <c r="I140" s="33">
        <v>669</v>
      </c>
      <c r="J140" s="33">
        <v>560</v>
      </c>
      <c r="K140" s="34">
        <f>I140-J140</f>
        <v>109</v>
      </c>
      <c r="M140" s="182" t="s">
        <v>73</v>
      </c>
      <c r="N140" s="183"/>
      <c r="O140" s="70">
        <f>(J122-J125)/J122</f>
        <v>0.6257309941520468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68.41</v>
      </c>
      <c r="F141" s="34">
        <v>93.91</v>
      </c>
      <c r="G141" s="48">
        <v>6.2</v>
      </c>
      <c r="H141" s="65" t="s">
        <v>2</v>
      </c>
      <c r="I141" s="35">
        <v>187</v>
      </c>
      <c r="J141" s="35">
        <v>162</v>
      </c>
      <c r="K141" s="34">
        <f>I141-J141</f>
        <v>25</v>
      </c>
      <c r="L141" s="49"/>
      <c r="M141" s="187" t="s">
        <v>75</v>
      </c>
      <c r="N141" s="188"/>
      <c r="O141" s="71">
        <f>(J121-J125)/J121</f>
        <v>0.83907467940658786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76.650000000000006</v>
      </c>
      <c r="E142" s="33">
        <v>62.11</v>
      </c>
      <c r="F142" s="34">
        <v>81.040000000000006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71.25</v>
      </c>
      <c r="E143" s="33">
        <v>49.22</v>
      </c>
      <c r="F143" s="34">
        <v>69.09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56.66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91.02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223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224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225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226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227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228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D2CB-C289-40DF-883B-709DA1A63C51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211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1109.75</v>
      </c>
    </row>
    <row r="7" spans="1:19" x14ac:dyDescent="0.25">
      <c r="A7" s="2"/>
      <c r="C7" s="9" t="s">
        <v>26</v>
      </c>
      <c r="D7" s="10"/>
      <c r="E7" s="10"/>
      <c r="F7" s="11">
        <v>1475</v>
      </c>
      <c r="G7" s="12"/>
      <c r="H7" s="12"/>
      <c r="I7" s="12"/>
      <c r="J7" s="159">
        <f>AVERAGE(F7:I7)</f>
        <v>1475</v>
      </c>
      <c r="K7" s="160"/>
      <c r="M7" s="8">
        <v>2</v>
      </c>
      <c r="N7" s="157">
        <v>9.4</v>
      </c>
      <c r="O7" s="158"/>
      <c r="P7" s="2"/>
      <c r="R7" s="56" t="s">
        <v>1</v>
      </c>
      <c r="S7" s="72">
        <f>AVERAGE(J10,J67,J122)</f>
        <v>484.5</v>
      </c>
    </row>
    <row r="8" spans="1:19" x14ac:dyDescent="0.25">
      <c r="A8" s="2"/>
      <c r="C8" s="9" t="s">
        <v>27</v>
      </c>
      <c r="D8" s="10"/>
      <c r="E8" s="10"/>
      <c r="F8" s="11">
        <v>588</v>
      </c>
      <c r="G8" s="12"/>
      <c r="H8" s="12"/>
      <c r="I8" s="12"/>
      <c r="J8" s="159">
        <f t="shared" ref="J8:J13" si="0">AVERAGE(F8:I8)</f>
        <v>588</v>
      </c>
      <c r="K8" s="160"/>
      <c r="M8" s="8">
        <v>3</v>
      </c>
      <c r="N8" s="157">
        <v>8.5</v>
      </c>
      <c r="O8" s="158"/>
      <c r="P8" s="2"/>
      <c r="R8" s="56" t="s">
        <v>2</v>
      </c>
      <c r="S8" s="73">
        <f>AVERAGE(J13,J70,J125)</f>
        <v>175.33333333333334</v>
      </c>
    </row>
    <row r="9" spans="1:19" x14ac:dyDescent="0.25">
      <c r="A9" s="2"/>
      <c r="C9" s="9" t="s">
        <v>28</v>
      </c>
      <c r="D9" s="11">
        <v>61.57</v>
      </c>
      <c r="E9" s="11">
        <v>6.7</v>
      </c>
      <c r="F9" s="11">
        <v>1054</v>
      </c>
      <c r="G9" s="11">
        <v>1069</v>
      </c>
      <c r="H9" s="11">
        <v>1057</v>
      </c>
      <c r="I9" s="11">
        <v>1145</v>
      </c>
      <c r="J9" s="159">
        <f t="shared" si="0"/>
        <v>1081.25</v>
      </c>
      <c r="K9" s="160"/>
      <c r="M9" s="8">
        <v>4</v>
      </c>
      <c r="N9" s="157">
        <v>8.1999999999999993</v>
      </c>
      <c r="O9" s="158"/>
      <c r="P9" s="2"/>
      <c r="R9" s="74" t="s">
        <v>576</v>
      </c>
      <c r="S9" s="76">
        <f>S6-S7</f>
        <v>625.25</v>
      </c>
    </row>
    <row r="10" spans="1:19" x14ac:dyDescent="0.25">
      <c r="A10" s="2"/>
      <c r="C10" s="9" t="s">
        <v>30</v>
      </c>
      <c r="D10" s="11">
        <v>60.96</v>
      </c>
      <c r="E10" s="11">
        <v>7.5</v>
      </c>
      <c r="F10" s="11">
        <v>488</v>
      </c>
      <c r="G10" s="11">
        <v>431</v>
      </c>
      <c r="H10" s="11">
        <v>509</v>
      </c>
      <c r="I10" s="11">
        <v>317</v>
      </c>
      <c r="J10" s="159">
        <f t="shared" si="0"/>
        <v>436.25</v>
      </c>
      <c r="K10" s="160"/>
      <c r="M10" s="8">
        <v>5</v>
      </c>
      <c r="N10" s="157">
        <v>8.4</v>
      </c>
      <c r="O10" s="158"/>
      <c r="P10" s="2"/>
      <c r="R10" s="74" t="s">
        <v>31</v>
      </c>
      <c r="S10" s="76">
        <f>S7-S8</f>
        <v>309.16666666666663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253</v>
      </c>
      <c r="G11" s="63">
        <v>265</v>
      </c>
      <c r="H11" s="63">
        <v>288</v>
      </c>
      <c r="I11" s="63">
        <v>196</v>
      </c>
      <c r="J11" s="159">
        <f t="shared" si="0"/>
        <v>250.5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934.41666666666663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163</v>
      </c>
      <c r="G12" s="63">
        <v>162</v>
      </c>
      <c r="H12" s="63">
        <v>176</v>
      </c>
      <c r="I12" s="63">
        <v>170</v>
      </c>
      <c r="J12" s="159">
        <f t="shared" si="0"/>
        <v>167.75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0.56341518359990994</v>
      </c>
    </row>
    <row r="13" spans="1:19" ht="15.75" thickBot="1" x14ac:dyDescent="0.3">
      <c r="A13" s="2"/>
      <c r="C13" s="14" t="s">
        <v>38</v>
      </c>
      <c r="D13" s="15">
        <v>58.62</v>
      </c>
      <c r="E13" s="15">
        <v>7.7</v>
      </c>
      <c r="F13" s="15">
        <v>161</v>
      </c>
      <c r="G13" s="15">
        <v>164</v>
      </c>
      <c r="H13" s="15">
        <v>179</v>
      </c>
      <c r="I13" s="15">
        <v>186</v>
      </c>
      <c r="J13" s="163">
        <f t="shared" si="0"/>
        <v>172.5</v>
      </c>
      <c r="K13" s="164"/>
      <c r="M13" s="67" t="s">
        <v>39</v>
      </c>
      <c r="N13" s="65">
        <v>4.1500000000000004</v>
      </c>
      <c r="O13" s="66">
        <v>5.47</v>
      </c>
      <c r="P13" s="2"/>
      <c r="R13" s="77" t="s">
        <v>37</v>
      </c>
      <c r="S13" s="78">
        <f>S10/S7</f>
        <v>0.6381148950808393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0.84200645791094086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15.27</v>
      </c>
      <c r="E16" s="11">
        <v>10.8</v>
      </c>
      <c r="F16" s="22">
        <v>1025</v>
      </c>
      <c r="G16" s="16"/>
      <c r="H16" s="23" t="s">
        <v>1</v>
      </c>
      <c r="I16" s="175">
        <v>4.62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64.38</v>
      </c>
      <c r="E17" s="11"/>
      <c r="F17" s="22">
        <v>172</v>
      </c>
      <c r="G17" s="16"/>
      <c r="H17" s="27" t="s">
        <v>2</v>
      </c>
      <c r="I17" s="177">
        <v>4.32</v>
      </c>
      <c r="J17" s="177"/>
      <c r="K17" s="178"/>
      <c r="M17" s="65">
        <v>6.7</v>
      </c>
      <c r="N17" s="28">
        <v>65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66.17</v>
      </c>
      <c r="E18" s="11"/>
      <c r="F18" s="22">
        <v>168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60.84</v>
      </c>
      <c r="E20" s="11"/>
      <c r="F20" s="22">
        <v>165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72.459999999999994</v>
      </c>
      <c r="E21" s="11"/>
      <c r="F21" s="22">
        <v>1354</v>
      </c>
      <c r="G21" s="16"/>
      <c r="H21" s="165"/>
      <c r="I21" s="167"/>
      <c r="J21" s="167"/>
      <c r="K21" s="169" t="e">
        <f>((I21-J21)/I21)</f>
        <v>#DIV/0!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74.55</v>
      </c>
      <c r="E22" s="11">
        <v>7.1</v>
      </c>
      <c r="F22" s="22">
        <v>421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398</v>
      </c>
      <c r="G23" s="16"/>
      <c r="H23" s="165">
        <v>2</v>
      </c>
      <c r="I23" s="167">
        <v>445</v>
      </c>
      <c r="J23" s="167">
        <v>164</v>
      </c>
      <c r="K23" s="169">
        <f>((I23-J23)/I23)</f>
        <v>0.63146067415730334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76.05</v>
      </c>
      <c r="E24" s="11">
        <v>6.6</v>
      </c>
      <c r="F24" s="22">
        <v>846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0.59653179190751449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833</v>
      </c>
      <c r="G25" s="16"/>
      <c r="M25" s="173" t="s">
        <v>64</v>
      </c>
      <c r="N25" s="174"/>
      <c r="O25" s="37">
        <f>(J10-J11)/J10</f>
        <v>0.42578796561604587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0.33033932135728544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-2.8315946348733235E-2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91.14</v>
      </c>
      <c r="E28" s="33"/>
      <c r="F28" s="34"/>
      <c r="G28" s="46"/>
      <c r="H28" s="47" t="s">
        <v>72</v>
      </c>
      <c r="I28" s="33">
        <v>497</v>
      </c>
      <c r="J28" s="33">
        <v>443</v>
      </c>
      <c r="K28" s="34">
        <f>I28-J28</f>
        <v>54</v>
      </c>
      <c r="M28" s="182" t="s">
        <v>73</v>
      </c>
      <c r="N28" s="183"/>
      <c r="O28" s="70">
        <f>(J10-J13)/J10</f>
        <v>0.60458452722063039</v>
      </c>
      <c r="P28" s="2"/>
    </row>
    <row r="29" spans="1:16" ht="15.75" thickBot="1" x14ac:dyDescent="0.3">
      <c r="A29" s="2"/>
      <c r="B29" s="41"/>
      <c r="C29" s="45" t="s">
        <v>74</v>
      </c>
      <c r="D29" s="33">
        <v>72.349999999999994</v>
      </c>
      <c r="E29" s="33">
        <v>68.64</v>
      </c>
      <c r="F29" s="34">
        <v>94.88</v>
      </c>
      <c r="G29" s="48">
        <v>5.2</v>
      </c>
      <c r="H29" s="65" t="s">
        <v>2</v>
      </c>
      <c r="I29" s="35">
        <v>175</v>
      </c>
      <c r="J29" s="35">
        <v>143</v>
      </c>
      <c r="K29" s="36">
        <f>I29-J29</f>
        <v>32</v>
      </c>
      <c r="L29" s="49"/>
      <c r="M29" s="187" t="s">
        <v>75</v>
      </c>
      <c r="N29" s="188"/>
      <c r="O29" s="71">
        <f>(J9-J13)/J9</f>
        <v>0.84046242774566471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78.650000000000006</v>
      </c>
      <c r="E30" s="33">
        <v>64.8</v>
      </c>
      <c r="F30" s="34">
        <v>82.39</v>
      </c>
      <c r="P30" s="2"/>
    </row>
    <row r="31" spans="1:16" ht="15" customHeight="1" x14ac:dyDescent="0.25">
      <c r="A31" s="2"/>
      <c r="B31" s="41"/>
      <c r="C31" s="45" t="s">
        <v>77</v>
      </c>
      <c r="D31" s="33">
        <v>70.5</v>
      </c>
      <c r="E31" s="33">
        <v>51.92</v>
      </c>
      <c r="F31" s="34">
        <v>73.64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55.81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91.32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229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230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231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232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233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1511</v>
      </c>
      <c r="G64" s="12"/>
      <c r="H64" s="12"/>
      <c r="I64" s="12"/>
      <c r="J64" s="159">
        <f>AVERAGE(F64:I64)</f>
        <v>1511</v>
      </c>
      <c r="K64" s="160"/>
      <c r="M64" s="8">
        <v>2</v>
      </c>
      <c r="N64" s="157">
        <v>9.3000000000000007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592</v>
      </c>
      <c r="G65" s="12"/>
      <c r="H65" s="12"/>
      <c r="I65" s="12"/>
      <c r="J65" s="159">
        <f t="shared" ref="J65:J70" si="1">AVERAGE(F65:I65)</f>
        <v>592</v>
      </c>
      <c r="K65" s="160"/>
      <c r="M65" s="8">
        <v>3</v>
      </c>
      <c r="N65" s="157">
        <v>8.5</v>
      </c>
      <c r="O65" s="158"/>
      <c r="P65" s="2"/>
    </row>
    <row r="66" spans="1:16" ht="15" customHeight="1" x14ac:dyDescent="0.25">
      <c r="A66" s="2"/>
      <c r="C66" s="9" t="s">
        <v>28</v>
      </c>
      <c r="D66" s="11">
        <v>63.42</v>
      </c>
      <c r="E66" s="11">
        <v>6.4</v>
      </c>
      <c r="F66" s="11">
        <v>1163</v>
      </c>
      <c r="G66" s="11">
        <v>1058</v>
      </c>
      <c r="H66" s="11">
        <v>1021</v>
      </c>
      <c r="I66" s="11">
        <v>1092</v>
      </c>
      <c r="J66" s="159">
        <f t="shared" si="1"/>
        <v>1083.5</v>
      </c>
      <c r="K66" s="160"/>
      <c r="M66" s="8">
        <v>4</v>
      </c>
      <c r="N66" s="157">
        <v>8.1</v>
      </c>
      <c r="O66" s="158"/>
      <c r="P66" s="2"/>
    </row>
    <row r="67" spans="1:16" ht="15" customHeight="1" x14ac:dyDescent="0.25">
      <c r="A67" s="2"/>
      <c r="C67" s="9" t="s">
        <v>30</v>
      </c>
      <c r="D67" s="11">
        <v>62.25</v>
      </c>
      <c r="E67" s="11">
        <v>7.6</v>
      </c>
      <c r="F67" s="11">
        <v>503</v>
      </c>
      <c r="G67" s="11">
        <v>490</v>
      </c>
      <c r="H67" s="11">
        <v>479</v>
      </c>
      <c r="I67" s="11">
        <v>458</v>
      </c>
      <c r="J67" s="159">
        <f t="shared" si="1"/>
        <v>482.5</v>
      </c>
      <c r="K67" s="160"/>
      <c r="M67" s="8">
        <v>5</v>
      </c>
      <c r="N67" s="157">
        <v>8.6999999999999993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292</v>
      </c>
      <c r="G68" s="63">
        <v>281</v>
      </c>
      <c r="H68" s="63">
        <v>275</v>
      </c>
      <c r="I68" s="63">
        <v>266</v>
      </c>
      <c r="J68" s="159">
        <f t="shared" si="1"/>
        <v>278.5</v>
      </c>
      <c r="K68" s="160"/>
      <c r="M68" s="13">
        <v>6</v>
      </c>
      <c r="N68" s="161">
        <v>7.4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171</v>
      </c>
      <c r="G69" s="63">
        <v>187</v>
      </c>
      <c r="H69" s="63">
        <v>195</v>
      </c>
      <c r="I69" s="63">
        <v>175</v>
      </c>
      <c r="J69" s="159">
        <f t="shared" si="1"/>
        <v>182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61.26</v>
      </c>
      <c r="E70" s="15">
        <v>7.2</v>
      </c>
      <c r="F70" s="15">
        <v>174</v>
      </c>
      <c r="G70" s="15">
        <v>188</v>
      </c>
      <c r="H70" s="15">
        <v>196</v>
      </c>
      <c r="I70" s="15">
        <v>178</v>
      </c>
      <c r="J70" s="163">
        <f t="shared" si="1"/>
        <v>184</v>
      </c>
      <c r="K70" s="164"/>
      <c r="M70" s="67" t="s">
        <v>39</v>
      </c>
      <c r="N70" s="65">
        <v>3.26</v>
      </c>
      <c r="O70" s="66">
        <v>5.0199999999999996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24.76</v>
      </c>
      <c r="E73" s="11">
        <v>7.7</v>
      </c>
      <c r="F73" s="22">
        <v>1029</v>
      </c>
      <c r="G73" s="16"/>
      <c r="H73" s="23" t="s">
        <v>1</v>
      </c>
      <c r="I73" s="175">
        <v>5.26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/>
      <c r="E74" s="11"/>
      <c r="F74" s="22"/>
      <c r="G74" s="16"/>
      <c r="H74" s="27" t="s">
        <v>2</v>
      </c>
      <c r="I74" s="177">
        <v>4.9800000000000004</v>
      </c>
      <c r="J74" s="177"/>
      <c r="K74" s="178"/>
      <c r="M74" s="65">
        <v>6.9</v>
      </c>
      <c r="N74" s="28">
        <v>85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61.96</v>
      </c>
      <c r="E75" s="11"/>
      <c r="F75" s="22">
        <v>176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>
        <v>60.79</v>
      </c>
      <c r="E76" s="11"/>
      <c r="F76" s="22">
        <v>179</v>
      </c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63.23</v>
      </c>
      <c r="E77" s="11"/>
      <c r="F77" s="22">
        <v>171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73.64</v>
      </c>
      <c r="E78" s="11"/>
      <c r="F78" s="22">
        <v>1769</v>
      </c>
      <c r="G78" s="16"/>
      <c r="H78" s="165">
        <v>3</v>
      </c>
      <c r="I78" s="167">
        <v>494</v>
      </c>
      <c r="J78" s="167">
        <v>455</v>
      </c>
      <c r="K78" s="169">
        <f>((I78-J78)/I78)</f>
        <v>7.8947368421052627E-2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72.98</v>
      </c>
      <c r="E79" s="11">
        <v>7.2</v>
      </c>
      <c r="F79" s="22">
        <v>388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356</v>
      </c>
      <c r="G80" s="16"/>
      <c r="H80" s="165">
        <v>8</v>
      </c>
      <c r="I80" s="167">
        <v>257</v>
      </c>
      <c r="J80" s="167">
        <v>229</v>
      </c>
      <c r="K80" s="169">
        <f>((I80-J80)/I80)</f>
        <v>0.10894941634241245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76.84</v>
      </c>
      <c r="E81" s="11">
        <v>6.6</v>
      </c>
      <c r="F81" s="22">
        <v>834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0.55468389478541757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802</v>
      </c>
      <c r="G82" s="16"/>
      <c r="M82" s="173" t="s">
        <v>64</v>
      </c>
      <c r="N82" s="174"/>
      <c r="O82" s="37">
        <f>(J67-J68)/J67</f>
        <v>0.42279792746113992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0.34649910233393177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-1.098901098901099E-2</v>
      </c>
      <c r="P84" s="2"/>
    </row>
    <row r="85" spans="1:16" x14ac:dyDescent="0.25">
      <c r="A85" s="2"/>
      <c r="B85" s="41"/>
      <c r="C85" s="45" t="s">
        <v>71</v>
      </c>
      <c r="D85" s="33">
        <v>91.5</v>
      </c>
      <c r="E85" s="33"/>
      <c r="F85" s="34"/>
      <c r="G85" s="46"/>
      <c r="H85" s="47" t="s">
        <v>1</v>
      </c>
      <c r="I85" s="33">
        <v>328</v>
      </c>
      <c r="J85" s="33">
        <v>270</v>
      </c>
      <c r="K85" s="34">
        <f>I85-J85</f>
        <v>58</v>
      </c>
      <c r="M85" s="182" t="s">
        <v>73</v>
      </c>
      <c r="N85" s="183"/>
      <c r="O85" s="70">
        <f>(J67-J70)/J67</f>
        <v>0.6186528497409326</v>
      </c>
      <c r="P85" s="2"/>
    </row>
    <row r="86" spans="1:16" ht="15.75" thickBot="1" x14ac:dyDescent="0.3">
      <c r="A86" s="2"/>
      <c r="B86" s="41"/>
      <c r="C86" s="45" t="s">
        <v>74</v>
      </c>
      <c r="D86" s="33">
        <v>72.7</v>
      </c>
      <c r="E86" s="33">
        <v>68.22</v>
      </c>
      <c r="F86" s="34">
        <v>93.84</v>
      </c>
      <c r="G86" s="48">
        <v>5.6</v>
      </c>
      <c r="H86" s="65" t="s">
        <v>2</v>
      </c>
      <c r="I86" s="35">
        <v>209</v>
      </c>
      <c r="J86" s="35">
        <v>193</v>
      </c>
      <c r="K86" s="34">
        <f>I86-J86</f>
        <v>16</v>
      </c>
      <c r="L86" s="49"/>
      <c r="M86" s="187" t="s">
        <v>75</v>
      </c>
      <c r="N86" s="188"/>
      <c r="O86" s="71">
        <f>(J66-J70)/J66</f>
        <v>0.83017997231195195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79.150000000000006</v>
      </c>
      <c r="E87" s="33">
        <v>63.6</v>
      </c>
      <c r="F87" s="34">
        <v>80.36</v>
      </c>
      <c r="P87" s="2"/>
    </row>
    <row r="88" spans="1:16" ht="15" customHeight="1" x14ac:dyDescent="0.25">
      <c r="A88" s="2"/>
      <c r="B88" s="41"/>
      <c r="C88" s="45" t="s">
        <v>77</v>
      </c>
      <c r="D88" s="33">
        <v>78.25</v>
      </c>
      <c r="E88" s="33">
        <v>55.92</v>
      </c>
      <c r="F88" s="34">
        <v>71.459999999999994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53.45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234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235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236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237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238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 t="s">
        <v>239</v>
      </c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1781</v>
      </c>
      <c r="G119" s="12"/>
      <c r="H119" s="12"/>
      <c r="I119" s="12"/>
      <c r="J119" s="159">
        <f>AVERAGE(F119:I119)</f>
        <v>1781</v>
      </c>
      <c r="K119" s="160"/>
      <c r="M119" s="8">
        <v>2</v>
      </c>
      <c r="N119" s="157">
        <v>8.9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611</v>
      </c>
      <c r="G120" s="12"/>
      <c r="H120" s="12"/>
      <c r="I120" s="12"/>
      <c r="J120" s="159">
        <f t="shared" ref="J120:J125" si="2">AVERAGE(F120:I120)</f>
        <v>611</v>
      </c>
      <c r="K120" s="160"/>
      <c r="M120" s="8">
        <v>3</v>
      </c>
      <c r="N120" s="157">
        <v>9.1</v>
      </c>
      <c r="O120" s="158"/>
      <c r="P120" s="2"/>
    </row>
    <row r="121" spans="1:16" x14ac:dyDescent="0.25">
      <c r="A121" s="2"/>
      <c r="C121" s="9" t="s">
        <v>28</v>
      </c>
      <c r="D121" s="11">
        <v>64.56</v>
      </c>
      <c r="E121" s="11">
        <v>7.6</v>
      </c>
      <c r="F121" s="11">
        <v>1120</v>
      </c>
      <c r="G121" s="11">
        <v>1047</v>
      </c>
      <c r="H121" s="11">
        <v>1151</v>
      </c>
      <c r="I121" s="11">
        <v>1340</v>
      </c>
      <c r="J121" s="159">
        <f t="shared" si="2"/>
        <v>1164.5</v>
      </c>
      <c r="K121" s="160"/>
      <c r="M121" s="8">
        <v>4</v>
      </c>
      <c r="N121" s="157">
        <v>7.9</v>
      </c>
      <c r="O121" s="158"/>
      <c r="P121" s="2"/>
    </row>
    <row r="122" spans="1:16" x14ac:dyDescent="0.25">
      <c r="A122" s="2"/>
      <c r="C122" s="9" t="s">
        <v>30</v>
      </c>
      <c r="D122" s="11">
        <v>60.58</v>
      </c>
      <c r="E122" s="11">
        <v>7.5</v>
      </c>
      <c r="F122" s="11">
        <v>489</v>
      </c>
      <c r="G122" s="11">
        <v>536</v>
      </c>
      <c r="H122" s="11">
        <v>545</v>
      </c>
      <c r="I122" s="11">
        <v>569</v>
      </c>
      <c r="J122" s="159">
        <f t="shared" si="2"/>
        <v>534.75</v>
      </c>
      <c r="K122" s="160"/>
      <c r="M122" s="8">
        <v>5</v>
      </c>
      <c r="N122" s="157">
        <v>8.1999999999999993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260</v>
      </c>
      <c r="G123" s="63">
        <v>294</v>
      </c>
      <c r="H123" s="63">
        <v>287</v>
      </c>
      <c r="I123" s="63">
        <v>298</v>
      </c>
      <c r="J123" s="159">
        <f t="shared" si="2"/>
        <v>284.75</v>
      </c>
      <c r="K123" s="160"/>
      <c r="M123" s="13">
        <v>6</v>
      </c>
      <c r="N123" s="161">
        <v>7.2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188</v>
      </c>
      <c r="G124" s="63">
        <v>161</v>
      </c>
      <c r="H124" s="63">
        <v>165</v>
      </c>
      <c r="I124" s="63">
        <v>174</v>
      </c>
      <c r="J124" s="159">
        <f t="shared" si="2"/>
        <v>172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61.02</v>
      </c>
      <c r="E125" s="15">
        <v>7.3</v>
      </c>
      <c r="F125" s="15">
        <v>185</v>
      </c>
      <c r="G125" s="15">
        <v>158</v>
      </c>
      <c r="H125" s="15">
        <v>163</v>
      </c>
      <c r="I125" s="15">
        <v>172</v>
      </c>
      <c r="J125" s="163">
        <f t="shared" si="2"/>
        <v>169.5</v>
      </c>
      <c r="K125" s="164"/>
      <c r="M125" s="67" t="s">
        <v>39</v>
      </c>
      <c r="N125" s="65">
        <v>3.45</v>
      </c>
      <c r="O125" s="66">
        <v>5.61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16.829999999999998</v>
      </c>
      <c r="E128" s="11">
        <v>8.3000000000000007</v>
      </c>
      <c r="F128" s="22">
        <v>1242</v>
      </c>
      <c r="G128" s="16"/>
      <c r="H128" s="23" t="s">
        <v>1</v>
      </c>
      <c r="I128" s="175">
        <v>5.38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65.17</v>
      </c>
      <c r="E129" s="11"/>
      <c r="F129" s="22">
        <v>178</v>
      </c>
      <c r="G129" s="16"/>
      <c r="H129" s="27" t="s">
        <v>2</v>
      </c>
      <c r="I129" s="177">
        <v>5.05</v>
      </c>
      <c r="J129" s="177"/>
      <c r="K129" s="178"/>
      <c r="M129" s="65">
        <v>6.9</v>
      </c>
      <c r="N129" s="28">
        <v>57</v>
      </c>
      <c r="O129" s="66">
        <v>0.05</v>
      </c>
      <c r="P129" s="2"/>
    </row>
    <row r="130" spans="1:16" ht="15" customHeight="1" thickBot="1" x14ac:dyDescent="0.3">
      <c r="A130" s="2"/>
      <c r="C130" s="21" t="s">
        <v>47</v>
      </c>
      <c r="D130" s="11">
        <v>70.510000000000005</v>
      </c>
      <c r="E130" s="11"/>
      <c r="F130" s="22">
        <v>175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>
        <v>64.260000000000005</v>
      </c>
      <c r="E131" s="11"/>
      <c r="F131" s="22">
        <v>173</v>
      </c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/>
      <c r="E132" s="11"/>
      <c r="F132" s="22"/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5.4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74.55</v>
      </c>
      <c r="E133" s="11"/>
      <c r="F133" s="22">
        <v>1835</v>
      </c>
      <c r="G133" s="16"/>
      <c r="H133" s="165">
        <v>4</v>
      </c>
      <c r="I133" s="167">
        <v>499</v>
      </c>
      <c r="J133" s="167">
        <v>349</v>
      </c>
      <c r="K133" s="169">
        <f>((I133-J133)/I133)</f>
        <v>0.30060120240480964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73.819999999999993</v>
      </c>
      <c r="E134" s="11">
        <v>7.1</v>
      </c>
      <c r="F134" s="22">
        <v>385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363</v>
      </c>
      <c r="G135" s="16"/>
      <c r="H135" s="165">
        <v>12</v>
      </c>
      <c r="I135" s="167">
        <v>296</v>
      </c>
      <c r="J135" s="167">
        <v>201</v>
      </c>
      <c r="K135" s="169">
        <f>((I135-J135)/I135)</f>
        <v>0.32094594594594594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76.650000000000006</v>
      </c>
      <c r="E136" s="11">
        <v>6.7</v>
      </c>
      <c r="F136" s="22">
        <v>840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0.54079003864319453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818</v>
      </c>
      <c r="G137" s="16"/>
      <c r="M137" s="173" t="s">
        <v>64</v>
      </c>
      <c r="N137" s="174"/>
      <c r="O137" s="37">
        <f>(J122-J123)/J122</f>
        <v>0.4675081813931744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0.39596136962247586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1.4534883720930232E-2</v>
      </c>
      <c r="P139" s="2"/>
    </row>
    <row r="140" spans="1:16" x14ac:dyDescent="0.25">
      <c r="A140" s="2"/>
      <c r="B140" s="41"/>
      <c r="C140" s="45" t="s">
        <v>71</v>
      </c>
      <c r="D140" s="33">
        <v>91.3</v>
      </c>
      <c r="E140" s="33"/>
      <c r="F140" s="34"/>
      <c r="G140" s="46"/>
      <c r="H140" s="47" t="s">
        <v>72</v>
      </c>
      <c r="I140" s="33">
        <v>338</v>
      </c>
      <c r="J140" s="33">
        <v>285</v>
      </c>
      <c r="K140" s="34">
        <f>I140-J140</f>
        <v>53</v>
      </c>
      <c r="M140" s="182" t="s">
        <v>73</v>
      </c>
      <c r="N140" s="183"/>
      <c r="O140" s="70">
        <f>(J122-J125)/J122</f>
        <v>0.68302945301542772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72.55</v>
      </c>
      <c r="E141" s="33">
        <v>67.97</v>
      </c>
      <c r="F141" s="34">
        <v>93.69</v>
      </c>
      <c r="G141" s="48">
        <v>5.8</v>
      </c>
      <c r="H141" s="65" t="s">
        <v>2</v>
      </c>
      <c r="I141" s="35">
        <v>196</v>
      </c>
      <c r="J141" s="35">
        <v>166</v>
      </c>
      <c r="K141" s="34">
        <f>I141-J141</f>
        <v>30</v>
      </c>
      <c r="L141" s="49"/>
      <c r="M141" s="187" t="s">
        <v>75</v>
      </c>
      <c r="N141" s="188"/>
      <c r="O141" s="71">
        <f>(J121-J125)/J121</f>
        <v>0.85444396736796913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79.8</v>
      </c>
      <c r="E142" s="33">
        <v>63.96</v>
      </c>
      <c r="F142" s="34">
        <v>80.150000000000006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77.95</v>
      </c>
      <c r="E143" s="33">
        <v>55.55</v>
      </c>
      <c r="F143" s="34">
        <v>71.260000000000005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52.75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91.55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241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242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243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244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245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246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977EE-50E1-4909-8693-66B7E927180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211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1231.0833333333333</v>
      </c>
    </row>
    <row r="7" spans="1:19" x14ac:dyDescent="0.25">
      <c r="A7" s="2"/>
      <c r="C7" s="9" t="s">
        <v>26</v>
      </c>
      <c r="D7" s="10"/>
      <c r="E7" s="10"/>
      <c r="F7" s="11">
        <v>1696</v>
      </c>
      <c r="G7" s="12"/>
      <c r="H7" s="12"/>
      <c r="I7" s="12"/>
      <c r="J7" s="159">
        <f>AVERAGE(F7:I7)</f>
        <v>1696</v>
      </c>
      <c r="K7" s="160"/>
      <c r="M7" s="8">
        <v>2</v>
      </c>
      <c r="N7" s="157">
        <v>8.8000000000000007</v>
      </c>
      <c r="O7" s="158"/>
      <c r="P7" s="2"/>
      <c r="R7" s="56" t="s">
        <v>1</v>
      </c>
      <c r="S7" s="72">
        <f>AVERAGE(J10,J67,J122)</f>
        <v>581.75</v>
      </c>
    </row>
    <row r="8" spans="1:19" x14ac:dyDescent="0.25">
      <c r="A8" s="2"/>
      <c r="C8" s="9" t="s">
        <v>27</v>
      </c>
      <c r="D8" s="10"/>
      <c r="E8" s="10"/>
      <c r="F8" s="11">
        <v>572</v>
      </c>
      <c r="G8" s="12"/>
      <c r="H8" s="12"/>
      <c r="I8" s="12"/>
      <c r="J8" s="159">
        <f t="shared" ref="J8:J13" si="0">AVERAGE(F8:I8)</f>
        <v>572</v>
      </c>
      <c r="K8" s="160"/>
      <c r="M8" s="8">
        <v>3</v>
      </c>
      <c r="N8" s="157">
        <v>9</v>
      </c>
      <c r="O8" s="158"/>
      <c r="P8" s="2"/>
      <c r="R8" s="56" t="s">
        <v>2</v>
      </c>
      <c r="S8" s="73">
        <f>AVERAGE(J13,J70,J125)</f>
        <v>212.75</v>
      </c>
    </row>
    <row r="9" spans="1:19" x14ac:dyDescent="0.25">
      <c r="A9" s="2"/>
      <c r="C9" s="9" t="s">
        <v>28</v>
      </c>
      <c r="D9" s="11">
        <v>62.78</v>
      </c>
      <c r="E9" s="11">
        <v>7.8</v>
      </c>
      <c r="F9" s="11">
        <v>1297</v>
      </c>
      <c r="G9" s="11">
        <v>1248</v>
      </c>
      <c r="H9" s="11">
        <v>1149</v>
      </c>
      <c r="I9" s="11">
        <v>1215</v>
      </c>
      <c r="J9" s="159">
        <f t="shared" si="0"/>
        <v>1227.25</v>
      </c>
      <c r="K9" s="160"/>
      <c r="M9" s="8">
        <v>4</v>
      </c>
      <c r="N9" s="157">
        <v>7.7</v>
      </c>
      <c r="O9" s="158"/>
      <c r="P9" s="2"/>
      <c r="R9" s="74" t="s">
        <v>576</v>
      </c>
      <c r="S9" s="76">
        <f>S6-S7</f>
        <v>649.33333333333326</v>
      </c>
    </row>
    <row r="10" spans="1:19" x14ac:dyDescent="0.25">
      <c r="A10" s="2"/>
      <c r="C10" s="9" t="s">
        <v>30</v>
      </c>
      <c r="D10" s="11">
        <v>61.26</v>
      </c>
      <c r="E10" s="11">
        <v>8.1999999999999993</v>
      </c>
      <c r="F10" s="11">
        <v>577</v>
      </c>
      <c r="G10" s="11">
        <v>559</v>
      </c>
      <c r="H10" s="11">
        <v>595</v>
      </c>
      <c r="I10" s="11">
        <v>561</v>
      </c>
      <c r="J10" s="159">
        <f t="shared" si="0"/>
        <v>573</v>
      </c>
      <c r="K10" s="160"/>
      <c r="M10" s="8">
        <v>5</v>
      </c>
      <c r="N10" s="157">
        <v>8.3000000000000007</v>
      </c>
      <c r="O10" s="158"/>
      <c r="P10" s="2"/>
      <c r="R10" s="74" t="s">
        <v>31</v>
      </c>
      <c r="S10" s="76">
        <f>S7-S8</f>
        <v>369</v>
      </c>
    </row>
    <row r="11" spans="1:19" ht="15.75" thickBot="1" x14ac:dyDescent="0.3">
      <c r="A11" s="2"/>
      <c r="C11" s="9" t="s">
        <v>32</v>
      </c>
      <c r="D11" s="11"/>
      <c r="E11" s="11"/>
      <c r="F11" s="11">
        <v>363</v>
      </c>
      <c r="G11" s="63">
        <v>351</v>
      </c>
      <c r="H11" s="63">
        <v>374</v>
      </c>
      <c r="I11" s="63">
        <v>366</v>
      </c>
      <c r="J11" s="159">
        <f t="shared" si="0"/>
        <v>363.5</v>
      </c>
      <c r="K11" s="160"/>
      <c r="M11" s="13">
        <v>6</v>
      </c>
      <c r="N11" s="161">
        <v>7.3</v>
      </c>
      <c r="O11" s="162"/>
      <c r="P11" s="2"/>
      <c r="R11" s="74" t="s">
        <v>29</v>
      </c>
      <c r="S11" s="75">
        <f>S6-S8</f>
        <v>1018.3333333333333</v>
      </c>
    </row>
    <row r="12" spans="1:19" ht="15.75" thickBot="1" x14ac:dyDescent="0.3">
      <c r="A12" s="2"/>
      <c r="C12" s="9" t="s">
        <v>34</v>
      </c>
      <c r="D12" s="11"/>
      <c r="E12" s="11"/>
      <c r="F12" s="11">
        <v>204</v>
      </c>
      <c r="G12" s="63">
        <v>210</v>
      </c>
      <c r="H12" s="63">
        <v>212</v>
      </c>
      <c r="I12" s="63">
        <v>252</v>
      </c>
      <c r="J12" s="159">
        <f t="shared" si="0"/>
        <v>219.5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0.52744872402355647</v>
      </c>
    </row>
    <row r="13" spans="1:19" ht="15.75" thickBot="1" x14ac:dyDescent="0.3">
      <c r="A13" s="2"/>
      <c r="C13" s="14" t="s">
        <v>38</v>
      </c>
      <c r="D13" s="15">
        <v>60.35</v>
      </c>
      <c r="E13" s="15">
        <v>7.2</v>
      </c>
      <c r="F13" s="15">
        <v>198</v>
      </c>
      <c r="G13" s="15">
        <v>214</v>
      </c>
      <c r="H13" s="15">
        <v>215</v>
      </c>
      <c r="I13" s="15">
        <v>247</v>
      </c>
      <c r="J13" s="163">
        <f t="shared" si="0"/>
        <v>218.5</v>
      </c>
      <c r="K13" s="164"/>
      <c r="M13" s="67" t="s">
        <v>39</v>
      </c>
      <c r="N13" s="65">
        <v>4.1500000000000004</v>
      </c>
      <c r="O13" s="66">
        <v>5.21</v>
      </c>
      <c r="P13" s="2"/>
      <c r="R13" s="77" t="s">
        <v>37</v>
      </c>
      <c r="S13" s="78">
        <f>S10/S7</f>
        <v>0.63429308122045547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0.82718472889731265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15.6</v>
      </c>
      <c r="E16" s="11">
        <v>10.3</v>
      </c>
      <c r="F16" s="22">
        <v>1035</v>
      </c>
      <c r="G16" s="16"/>
      <c r="H16" s="23" t="s">
        <v>1</v>
      </c>
      <c r="I16" s="175">
        <v>5.48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64.8</v>
      </c>
      <c r="E17" s="11"/>
      <c r="F17" s="22">
        <v>204</v>
      </c>
      <c r="G17" s="16"/>
      <c r="H17" s="27" t="s">
        <v>2</v>
      </c>
      <c r="I17" s="177">
        <v>4.9800000000000004</v>
      </c>
      <c r="J17" s="177"/>
      <c r="K17" s="178"/>
      <c r="M17" s="65">
        <v>6.8</v>
      </c>
      <c r="N17" s="28">
        <v>88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66.760000000000005</v>
      </c>
      <c r="E18" s="11"/>
      <c r="F18" s="22">
        <v>197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>
        <v>62.47</v>
      </c>
      <c r="E19" s="11"/>
      <c r="F19" s="22">
        <v>195</v>
      </c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/>
      <c r="E20" s="11"/>
      <c r="F20" s="22"/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73.58</v>
      </c>
      <c r="E21" s="11"/>
      <c r="F21" s="22">
        <v>1447</v>
      </c>
      <c r="G21" s="16"/>
      <c r="H21" s="165">
        <v>5</v>
      </c>
      <c r="I21" s="167">
        <v>404</v>
      </c>
      <c r="J21" s="167">
        <v>384</v>
      </c>
      <c r="K21" s="169">
        <f>((I21-J21)/I21)</f>
        <v>4.9504950495049507E-2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74.91</v>
      </c>
      <c r="E22" s="11">
        <v>7.1</v>
      </c>
      <c r="F22" s="22">
        <v>420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386</v>
      </c>
      <c r="G23" s="16"/>
      <c r="H23" s="165">
        <v>11</v>
      </c>
      <c r="I23" s="167">
        <v>574</v>
      </c>
      <c r="J23" s="167">
        <v>505</v>
      </c>
      <c r="K23" s="169">
        <f>((I23-J23)/I23)</f>
        <v>0.12020905923344948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73.510000000000005</v>
      </c>
      <c r="E24" s="11">
        <v>6.1</v>
      </c>
      <c r="F24" s="22">
        <v>1289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0.53310246486046042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1258</v>
      </c>
      <c r="G25" s="16"/>
      <c r="M25" s="173" t="s">
        <v>64</v>
      </c>
      <c r="N25" s="174"/>
      <c r="O25" s="37">
        <f>(J10-J11)/J10</f>
        <v>0.36561954624781851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0.39614855570839064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4.5558086560364463E-3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91.32</v>
      </c>
      <c r="E28" s="33"/>
      <c r="F28" s="34"/>
      <c r="G28" s="46"/>
      <c r="H28" s="47" t="s">
        <v>72</v>
      </c>
      <c r="I28" s="33">
        <v>586</v>
      </c>
      <c r="J28" s="33">
        <v>525</v>
      </c>
      <c r="K28" s="34">
        <f>I28-J28</f>
        <v>61</v>
      </c>
      <c r="M28" s="182" t="s">
        <v>73</v>
      </c>
      <c r="N28" s="183"/>
      <c r="O28" s="70">
        <f>(J10-J13)/J10</f>
        <v>0.61867364746945896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68.900000000000006</v>
      </c>
      <c r="F29" s="34">
        <v>94.58</v>
      </c>
      <c r="G29" s="48">
        <v>5.3</v>
      </c>
      <c r="H29" s="65" t="s">
        <v>2</v>
      </c>
      <c r="I29" s="35">
        <v>212</v>
      </c>
      <c r="J29" s="35">
        <v>176</v>
      </c>
      <c r="K29" s="36">
        <f>I29-J29</f>
        <v>36</v>
      </c>
      <c r="L29" s="49"/>
      <c r="M29" s="187" t="s">
        <v>75</v>
      </c>
      <c r="N29" s="188"/>
      <c r="O29" s="71">
        <f>(J9-J13)/J9</f>
        <v>0.82195966591973924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78.349999999999994</v>
      </c>
      <c r="E30" s="33">
        <v>64.64</v>
      </c>
      <c r="F30" s="34">
        <v>82.51</v>
      </c>
      <c r="P30" s="2"/>
    </row>
    <row r="31" spans="1:16" ht="15" customHeight="1" x14ac:dyDescent="0.25">
      <c r="A31" s="2"/>
      <c r="B31" s="41"/>
      <c r="C31" s="45" t="s">
        <v>77</v>
      </c>
      <c r="D31" s="33">
        <v>73.25</v>
      </c>
      <c r="E31" s="33">
        <v>54.08</v>
      </c>
      <c r="F31" s="34">
        <v>73.84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91.35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247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248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249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250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251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252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1630</v>
      </c>
      <c r="G64" s="12"/>
      <c r="H64" s="12"/>
      <c r="I64" s="12"/>
      <c r="J64" s="159">
        <f>AVERAGE(F64:I64)</f>
        <v>1630</v>
      </c>
      <c r="K64" s="160"/>
      <c r="M64" s="8">
        <v>2</v>
      </c>
      <c r="N64" s="157">
        <v>9.1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595</v>
      </c>
      <c r="G65" s="12"/>
      <c r="H65" s="12"/>
      <c r="I65" s="12"/>
      <c r="J65" s="159">
        <f t="shared" ref="J65:J70" si="1">AVERAGE(F65:I65)</f>
        <v>595</v>
      </c>
      <c r="K65" s="160"/>
      <c r="M65" s="8">
        <v>3</v>
      </c>
      <c r="N65" s="157">
        <v>8.5</v>
      </c>
      <c r="O65" s="158"/>
      <c r="P65" s="2"/>
    </row>
    <row r="66" spans="1:16" ht="15" customHeight="1" x14ac:dyDescent="0.25">
      <c r="A66" s="2"/>
      <c r="C66" s="9" t="s">
        <v>28</v>
      </c>
      <c r="D66" s="11">
        <v>64.78</v>
      </c>
      <c r="E66" s="11">
        <v>6.6</v>
      </c>
      <c r="F66" s="11">
        <v>1327</v>
      </c>
      <c r="G66" s="11">
        <v>1345</v>
      </c>
      <c r="H66" s="11">
        <v>1418</v>
      </c>
      <c r="I66" s="11">
        <v>1387</v>
      </c>
      <c r="J66" s="159">
        <f t="shared" si="1"/>
        <v>1369.25</v>
      </c>
      <c r="K66" s="160"/>
      <c r="M66" s="8">
        <v>4</v>
      </c>
      <c r="N66" s="157">
        <v>7.9</v>
      </c>
      <c r="O66" s="158"/>
      <c r="P66" s="2"/>
    </row>
    <row r="67" spans="1:16" ht="15" customHeight="1" x14ac:dyDescent="0.25">
      <c r="A67" s="2"/>
      <c r="C67" s="9" t="s">
        <v>30</v>
      </c>
      <c r="D67" s="11">
        <v>60.25</v>
      </c>
      <c r="E67" s="11">
        <v>7.7</v>
      </c>
      <c r="F67" s="11">
        <v>576</v>
      </c>
      <c r="G67" s="11">
        <v>558</v>
      </c>
      <c r="H67" s="11">
        <v>600</v>
      </c>
      <c r="I67" s="11">
        <v>580</v>
      </c>
      <c r="J67" s="159">
        <f t="shared" si="1"/>
        <v>578.5</v>
      </c>
      <c r="K67" s="160"/>
      <c r="M67" s="8">
        <v>5</v>
      </c>
      <c r="N67" s="157">
        <v>8.9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335</v>
      </c>
      <c r="G68" s="63">
        <v>320</v>
      </c>
      <c r="H68" s="63">
        <v>287</v>
      </c>
      <c r="I68" s="63">
        <v>271</v>
      </c>
      <c r="J68" s="159">
        <f t="shared" si="1"/>
        <v>303.25</v>
      </c>
      <c r="K68" s="160"/>
      <c r="M68" s="13">
        <v>6</v>
      </c>
      <c r="N68" s="161">
        <v>7.2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214</v>
      </c>
      <c r="G69" s="63">
        <v>211</v>
      </c>
      <c r="H69" s="63">
        <v>197</v>
      </c>
      <c r="I69" s="63">
        <v>193</v>
      </c>
      <c r="J69" s="159">
        <f t="shared" si="1"/>
        <v>203.75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60.56</v>
      </c>
      <c r="E70" s="15">
        <v>7.4</v>
      </c>
      <c r="F70" s="15">
        <v>212</v>
      </c>
      <c r="G70" s="15">
        <v>208</v>
      </c>
      <c r="H70" s="15">
        <v>194</v>
      </c>
      <c r="I70" s="15">
        <v>190</v>
      </c>
      <c r="J70" s="163">
        <f t="shared" si="1"/>
        <v>201</v>
      </c>
      <c r="K70" s="164"/>
      <c r="M70" s="67" t="s">
        <v>39</v>
      </c>
      <c r="N70" s="65">
        <v>3.85</v>
      </c>
      <c r="O70" s="66">
        <v>5.8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17.170000000000002</v>
      </c>
      <c r="E73" s="11">
        <v>9.8000000000000007</v>
      </c>
      <c r="F73" s="22">
        <v>1135</v>
      </c>
      <c r="G73" s="16"/>
      <c r="H73" s="23" t="s">
        <v>1</v>
      </c>
      <c r="I73" s="175">
        <v>5.72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64.86</v>
      </c>
      <c r="E74" s="11"/>
      <c r="F74" s="22">
        <v>222</v>
      </c>
      <c r="G74" s="16"/>
      <c r="H74" s="27" t="s">
        <v>2</v>
      </c>
      <c r="I74" s="177">
        <v>5.38</v>
      </c>
      <c r="J74" s="177"/>
      <c r="K74" s="178"/>
      <c r="M74" s="65">
        <v>6.8</v>
      </c>
      <c r="N74" s="28">
        <v>67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66.78</v>
      </c>
      <c r="E75" s="11"/>
      <c r="F75" s="22">
        <v>219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>
        <v>63.05</v>
      </c>
      <c r="E76" s="11"/>
      <c r="F76" s="22">
        <v>216</v>
      </c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/>
      <c r="E77" s="11"/>
      <c r="F77" s="22"/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5.9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74.05</v>
      </c>
      <c r="E78" s="11"/>
      <c r="F78" s="22">
        <v>1525</v>
      </c>
      <c r="G78" s="16"/>
      <c r="H78" s="165">
        <v>1</v>
      </c>
      <c r="I78" s="167">
        <v>581</v>
      </c>
      <c r="J78" s="167">
        <v>279</v>
      </c>
      <c r="K78" s="169">
        <f>((I78-J78)/I78)</f>
        <v>0.51979345955249567</v>
      </c>
      <c r="M78" s="13">
        <v>2</v>
      </c>
      <c r="N78" s="35">
        <v>6.1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74.349999999999994</v>
      </c>
      <c r="E79" s="11">
        <v>7.2</v>
      </c>
      <c r="F79" s="22">
        <v>411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391</v>
      </c>
      <c r="G80" s="16"/>
      <c r="H80" s="165">
        <v>6</v>
      </c>
      <c r="I80" s="167">
        <v>353</v>
      </c>
      <c r="J80" s="167">
        <v>187</v>
      </c>
      <c r="K80" s="169">
        <f>((I80-J80)/I80)</f>
        <v>0.47025495750708213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75.3</v>
      </c>
      <c r="E81" s="11">
        <v>6.3</v>
      </c>
      <c r="F81" s="22">
        <v>1260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0.57750593390542271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1242</v>
      </c>
      <c r="G82" s="16"/>
      <c r="M82" s="173" t="s">
        <v>64</v>
      </c>
      <c r="N82" s="174"/>
      <c r="O82" s="37">
        <f>(J67-J68)/J67</f>
        <v>0.47579948141745892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0.32811211871393242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1.3496932515337423E-2</v>
      </c>
      <c r="P84" s="2"/>
    </row>
    <row r="85" spans="1:16" x14ac:dyDescent="0.25">
      <c r="A85" s="2"/>
      <c r="B85" s="41"/>
      <c r="C85" s="45" t="s">
        <v>71</v>
      </c>
      <c r="D85" s="33">
        <v>91.45</v>
      </c>
      <c r="E85" s="33"/>
      <c r="F85" s="34"/>
      <c r="G85" s="46"/>
      <c r="H85" s="47" t="s">
        <v>72</v>
      </c>
      <c r="I85" s="33">
        <v>349</v>
      </c>
      <c r="J85" s="33">
        <v>290</v>
      </c>
      <c r="K85" s="34">
        <f>I85-J85</f>
        <v>59</v>
      </c>
      <c r="M85" s="182" t="s">
        <v>73</v>
      </c>
      <c r="N85" s="183"/>
      <c r="O85" s="70">
        <f>(J67-J70)/J67</f>
        <v>0.65254969749351777</v>
      </c>
      <c r="P85" s="2"/>
    </row>
    <row r="86" spans="1:16" ht="15.75" thickBot="1" x14ac:dyDescent="0.3">
      <c r="A86" s="2"/>
      <c r="B86" s="41"/>
      <c r="C86" s="45" t="s">
        <v>74</v>
      </c>
      <c r="D86" s="33">
        <v>72.599999999999994</v>
      </c>
      <c r="E86" s="33">
        <v>68.38</v>
      </c>
      <c r="F86" s="34">
        <v>94.19</v>
      </c>
      <c r="G86" s="48">
        <v>5.6</v>
      </c>
      <c r="H86" s="65" t="s">
        <v>2</v>
      </c>
      <c r="I86" s="35">
        <v>189</v>
      </c>
      <c r="J86" s="35">
        <v>158</v>
      </c>
      <c r="K86" s="34">
        <f>I86-J86</f>
        <v>31</v>
      </c>
      <c r="L86" s="49"/>
      <c r="M86" s="187" t="s">
        <v>75</v>
      </c>
      <c r="N86" s="188"/>
      <c r="O86" s="71">
        <f>(J66-J70)/J66</f>
        <v>0.85320430892824539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79.05</v>
      </c>
      <c r="E87" s="33">
        <v>65.06</v>
      </c>
      <c r="F87" s="34">
        <v>82.3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75.900000000000006</v>
      </c>
      <c r="E88" s="33">
        <v>55.85</v>
      </c>
      <c r="F88" s="34">
        <v>73.58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52.9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253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254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255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256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257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1471</v>
      </c>
      <c r="G119" s="12"/>
      <c r="H119" s="12"/>
      <c r="I119" s="12"/>
      <c r="J119" s="159">
        <f>AVERAGE(F119:I119)</f>
        <v>1471</v>
      </c>
      <c r="K119" s="160"/>
      <c r="M119" s="8">
        <v>2</v>
      </c>
      <c r="N119" s="157">
        <v>9.3000000000000007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561</v>
      </c>
      <c r="G120" s="12"/>
      <c r="H120" s="12"/>
      <c r="I120" s="12"/>
      <c r="J120" s="159">
        <f t="shared" ref="J120:J125" si="2">AVERAGE(F120:I120)</f>
        <v>561</v>
      </c>
      <c r="K120" s="160"/>
      <c r="M120" s="8">
        <v>3</v>
      </c>
      <c r="N120" s="157">
        <v>8.6</v>
      </c>
      <c r="O120" s="158"/>
      <c r="P120" s="2"/>
    </row>
    <row r="121" spans="1:16" x14ac:dyDescent="0.25">
      <c r="A121" s="2"/>
      <c r="C121" s="9" t="s">
        <v>28</v>
      </c>
      <c r="D121" s="11">
        <v>63.91</v>
      </c>
      <c r="E121" s="11">
        <v>6.8</v>
      </c>
      <c r="F121" s="11">
        <v>1121</v>
      </c>
      <c r="G121" s="11">
        <v>1133</v>
      </c>
      <c r="H121" s="11">
        <v>1092</v>
      </c>
      <c r="I121" s="11">
        <v>1041</v>
      </c>
      <c r="J121" s="159">
        <f t="shared" si="2"/>
        <v>1096.75</v>
      </c>
      <c r="K121" s="160"/>
      <c r="M121" s="8">
        <v>4</v>
      </c>
      <c r="N121" s="157">
        <v>8</v>
      </c>
      <c r="O121" s="158"/>
      <c r="P121" s="2"/>
    </row>
    <row r="122" spans="1:16" x14ac:dyDescent="0.25">
      <c r="A122" s="2"/>
      <c r="C122" s="9" t="s">
        <v>30</v>
      </c>
      <c r="D122" s="11">
        <v>61.02</v>
      </c>
      <c r="E122" s="11">
        <v>7.8</v>
      </c>
      <c r="F122" s="11">
        <v>617</v>
      </c>
      <c r="G122" s="11">
        <v>620</v>
      </c>
      <c r="H122" s="11">
        <v>609</v>
      </c>
      <c r="I122" s="11">
        <v>529</v>
      </c>
      <c r="J122" s="159">
        <f t="shared" si="2"/>
        <v>593.75</v>
      </c>
      <c r="K122" s="160"/>
      <c r="M122" s="8">
        <v>5</v>
      </c>
      <c r="N122" s="157">
        <v>9.1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337</v>
      </c>
      <c r="G123" s="63">
        <v>344</v>
      </c>
      <c r="H123" s="63">
        <v>339</v>
      </c>
      <c r="I123" s="63">
        <v>333</v>
      </c>
      <c r="J123" s="159">
        <f t="shared" si="2"/>
        <v>338.25</v>
      </c>
      <c r="K123" s="160"/>
      <c r="M123" s="13">
        <v>6</v>
      </c>
      <c r="N123" s="161">
        <v>7.5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200</v>
      </c>
      <c r="G124" s="63">
        <v>226</v>
      </c>
      <c r="H124" s="63">
        <v>229</v>
      </c>
      <c r="I124" s="63">
        <v>219</v>
      </c>
      <c r="J124" s="159">
        <f t="shared" si="2"/>
        <v>218.5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60.74</v>
      </c>
      <c r="E125" s="15">
        <v>7.1</v>
      </c>
      <c r="F125" s="15">
        <v>205</v>
      </c>
      <c r="G125" s="15">
        <v>219</v>
      </c>
      <c r="H125" s="15">
        <v>223</v>
      </c>
      <c r="I125" s="15">
        <v>228</v>
      </c>
      <c r="J125" s="163">
        <f t="shared" si="2"/>
        <v>218.75</v>
      </c>
      <c r="K125" s="164"/>
      <c r="M125" s="67" t="s">
        <v>39</v>
      </c>
      <c r="N125" s="65">
        <v>3.49</v>
      </c>
      <c r="O125" s="66">
        <v>4.97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12.81</v>
      </c>
      <c r="E128" s="11">
        <v>9.9</v>
      </c>
      <c r="F128" s="22">
        <v>988</v>
      </c>
      <c r="G128" s="16"/>
      <c r="H128" s="23" t="s">
        <v>1</v>
      </c>
      <c r="I128" s="175">
        <v>6.39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65.77</v>
      </c>
      <c r="E129" s="11"/>
      <c r="F129" s="22">
        <v>207</v>
      </c>
      <c r="G129" s="16"/>
      <c r="H129" s="27" t="s">
        <v>2</v>
      </c>
      <c r="I129" s="177">
        <v>5.83</v>
      </c>
      <c r="J129" s="177"/>
      <c r="K129" s="178"/>
      <c r="M129" s="65">
        <v>6.8</v>
      </c>
      <c r="N129" s="28">
        <v>131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65.81</v>
      </c>
      <c r="E130" s="11"/>
      <c r="F130" s="22">
        <v>200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>
        <v>63.36</v>
      </c>
      <c r="E131" s="11"/>
      <c r="F131" s="22">
        <v>191</v>
      </c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/>
      <c r="E132" s="11"/>
      <c r="F132" s="22"/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75.09</v>
      </c>
      <c r="E133" s="11"/>
      <c r="F133" s="22">
        <v>1606</v>
      </c>
      <c r="G133" s="16"/>
      <c r="H133" s="165">
        <v>2</v>
      </c>
      <c r="I133" s="167">
        <v>585</v>
      </c>
      <c r="J133" s="167">
        <v>198</v>
      </c>
      <c r="K133" s="169">
        <f>((I133-J133)/I133)</f>
        <v>0.66153846153846152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75.03</v>
      </c>
      <c r="E134" s="11">
        <v>7.7</v>
      </c>
      <c r="F134" s="22">
        <v>402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392</v>
      </c>
      <c r="G135" s="16"/>
      <c r="H135" s="165">
        <v>7</v>
      </c>
      <c r="I135" s="167">
        <v>333</v>
      </c>
      <c r="J135" s="167">
        <v>169</v>
      </c>
      <c r="K135" s="169">
        <f>((I135-J135)/I135)</f>
        <v>0.4924924924924925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76.66</v>
      </c>
      <c r="E136" s="11">
        <v>7.1</v>
      </c>
      <c r="F136" s="22">
        <v>1133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0.45862776384773196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1109</v>
      </c>
      <c r="G137" s="16"/>
      <c r="M137" s="173" t="s">
        <v>64</v>
      </c>
      <c r="N137" s="174"/>
      <c r="O137" s="37">
        <f>(J122-J123)/J122</f>
        <v>0.43031578947368421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0.35402808573540279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-1.1441647597254005E-3</v>
      </c>
      <c r="P139" s="2"/>
    </row>
    <row r="140" spans="1:16" x14ac:dyDescent="0.25">
      <c r="A140" s="2"/>
      <c r="B140" s="41"/>
      <c r="C140" s="45" t="s">
        <v>71</v>
      </c>
      <c r="D140" s="33">
        <v>91.04</v>
      </c>
      <c r="E140" s="33"/>
      <c r="F140" s="34"/>
      <c r="G140" s="46"/>
      <c r="H140" s="47" t="s">
        <v>1</v>
      </c>
      <c r="I140" s="33">
        <v>888</v>
      </c>
      <c r="J140" s="33">
        <v>789</v>
      </c>
      <c r="K140" s="34">
        <f>I140-J140</f>
        <v>99</v>
      </c>
      <c r="M140" s="182" t="s">
        <v>73</v>
      </c>
      <c r="N140" s="183"/>
      <c r="O140" s="70">
        <f>(J122-J125)/J122</f>
        <v>0.63157894736842102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73.25</v>
      </c>
      <c r="E141" s="33">
        <v>68.28</v>
      </c>
      <c r="F141" s="34">
        <v>93.22</v>
      </c>
      <c r="G141" s="48">
        <v>6.2</v>
      </c>
      <c r="H141" s="65" t="s">
        <v>2</v>
      </c>
      <c r="I141" s="35">
        <v>229</v>
      </c>
      <c r="J141" s="35">
        <v>205</v>
      </c>
      <c r="K141" s="34">
        <f>I141-J141</f>
        <v>24</v>
      </c>
      <c r="L141" s="49"/>
      <c r="M141" s="187" t="s">
        <v>75</v>
      </c>
      <c r="N141" s="188"/>
      <c r="O141" s="71">
        <f>(J121-J125)/J121</f>
        <v>0.80054707089126964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78.05</v>
      </c>
      <c r="E142" s="33">
        <v>64.180000000000007</v>
      </c>
      <c r="F142" s="34">
        <v>82.24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72.25</v>
      </c>
      <c r="E143" s="33">
        <v>51.42</v>
      </c>
      <c r="F143" s="34">
        <v>71.17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56.98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91.11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258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259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260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261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262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263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C70-4339-4FE2-B270-0D80F5B5216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6471-44F7-4E78-BAFE-D0067AE09701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1027.5</v>
      </c>
    </row>
    <row r="7" spans="1:19" x14ac:dyDescent="0.25">
      <c r="A7" s="2"/>
      <c r="C7" s="9" t="s">
        <v>26</v>
      </c>
      <c r="D7" s="10"/>
      <c r="E7" s="10"/>
      <c r="F7" s="11">
        <v>1566</v>
      </c>
      <c r="G7" s="12"/>
      <c r="H7" s="12"/>
      <c r="I7" s="12"/>
      <c r="J7" s="159">
        <f>AVERAGE(F7:I7)</f>
        <v>1566</v>
      </c>
      <c r="K7" s="160"/>
      <c r="M7" s="8">
        <v>2</v>
      </c>
      <c r="N7" s="157">
        <v>9.1999999999999993</v>
      </c>
      <c r="O7" s="158"/>
      <c r="P7" s="2"/>
      <c r="R7" s="56" t="s">
        <v>1</v>
      </c>
      <c r="S7" s="72">
        <f>AVERAGE(J10,J67,J122)</f>
        <v>487.75</v>
      </c>
    </row>
    <row r="8" spans="1:19" x14ac:dyDescent="0.25">
      <c r="A8" s="2"/>
      <c r="C8" s="9" t="s">
        <v>27</v>
      </c>
      <c r="D8" s="10"/>
      <c r="E8" s="10"/>
      <c r="F8" s="11">
        <v>578</v>
      </c>
      <c r="G8" s="12"/>
      <c r="H8" s="12"/>
      <c r="I8" s="12"/>
      <c r="J8" s="159">
        <f t="shared" ref="J8:J13" si="0">AVERAGE(F8:I8)</f>
        <v>578</v>
      </c>
      <c r="K8" s="160"/>
      <c r="M8" s="8">
        <v>3</v>
      </c>
      <c r="N8" s="157">
        <v>8.8000000000000007</v>
      </c>
      <c r="O8" s="158"/>
      <c r="P8" s="2"/>
      <c r="R8" s="56" t="s">
        <v>2</v>
      </c>
      <c r="S8" s="73">
        <f>AVERAGE(J13,J70,J125)</f>
        <v>196.5</v>
      </c>
    </row>
    <row r="9" spans="1:19" x14ac:dyDescent="0.25">
      <c r="A9" s="2"/>
      <c r="C9" s="9" t="s">
        <v>28</v>
      </c>
      <c r="D9" s="11">
        <v>63.23</v>
      </c>
      <c r="E9" s="11">
        <v>7.6</v>
      </c>
      <c r="F9" s="11">
        <v>1194</v>
      </c>
      <c r="G9" s="11">
        <v>1014</v>
      </c>
      <c r="H9" s="11">
        <v>1024</v>
      </c>
      <c r="I9" s="11">
        <v>1010</v>
      </c>
      <c r="J9" s="159">
        <f t="shared" si="0"/>
        <v>1060.5</v>
      </c>
      <c r="K9" s="160"/>
      <c r="M9" s="8">
        <v>4</v>
      </c>
      <c r="N9" s="157">
        <v>8.3000000000000007</v>
      </c>
      <c r="O9" s="158"/>
      <c r="P9" s="2"/>
      <c r="R9" s="74" t="s">
        <v>576</v>
      </c>
      <c r="S9" s="76">
        <f>S6-S7</f>
        <v>539.75</v>
      </c>
    </row>
    <row r="10" spans="1:19" x14ac:dyDescent="0.25">
      <c r="A10" s="2"/>
      <c r="C10" s="9" t="s">
        <v>30</v>
      </c>
      <c r="D10" s="11">
        <v>61.05</v>
      </c>
      <c r="E10" s="11">
        <v>7.6</v>
      </c>
      <c r="F10" s="11">
        <v>547</v>
      </c>
      <c r="G10" s="11">
        <v>532</v>
      </c>
      <c r="H10" s="11">
        <v>451</v>
      </c>
      <c r="I10" s="11">
        <v>392</v>
      </c>
      <c r="J10" s="159">
        <f t="shared" si="0"/>
        <v>480.5</v>
      </c>
      <c r="K10" s="160"/>
      <c r="M10" s="8">
        <v>5</v>
      </c>
      <c r="N10" s="157">
        <v>8.5</v>
      </c>
      <c r="O10" s="158"/>
      <c r="P10" s="2"/>
      <c r="R10" s="74" t="s">
        <v>31</v>
      </c>
      <c r="S10" s="76">
        <f>S7-S8</f>
        <v>291.25</v>
      </c>
    </row>
    <row r="11" spans="1:19" ht="15.75" thickBot="1" x14ac:dyDescent="0.3">
      <c r="A11" s="2"/>
      <c r="C11" s="9" t="s">
        <v>32</v>
      </c>
      <c r="D11" s="11"/>
      <c r="E11" s="11"/>
      <c r="F11" s="11">
        <v>289</v>
      </c>
      <c r="G11" s="63">
        <v>324</v>
      </c>
      <c r="H11" s="63">
        <v>265</v>
      </c>
      <c r="I11" s="63">
        <v>249</v>
      </c>
      <c r="J11" s="159">
        <f t="shared" si="0"/>
        <v>281.75</v>
      </c>
      <c r="K11" s="160"/>
      <c r="M11" s="13">
        <v>6</v>
      </c>
      <c r="N11" s="161">
        <v>7.4</v>
      </c>
      <c r="O11" s="162"/>
      <c r="P11" s="2"/>
      <c r="R11" s="74" t="s">
        <v>29</v>
      </c>
      <c r="S11" s="75">
        <f>S6-S8</f>
        <v>831</v>
      </c>
    </row>
    <row r="12" spans="1:19" ht="15.75" thickBot="1" x14ac:dyDescent="0.3">
      <c r="A12" s="2"/>
      <c r="C12" s="9" t="s">
        <v>34</v>
      </c>
      <c r="D12" s="11"/>
      <c r="E12" s="11"/>
      <c r="F12" s="11">
        <v>214</v>
      </c>
      <c r="G12" s="63">
        <v>202</v>
      </c>
      <c r="H12" s="63">
        <v>195</v>
      </c>
      <c r="I12" s="63">
        <v>194</v>
      </c>
      <c r="J12" s="159">
        <f t="shared" si="0"/>
        <v>201.25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0.5253041362530414</v>
      </c>
    </row>
    <row r="13" spans="1:19" ht="15.75" thickBot="1" x14ac:dyDescent="0.3">
      <c r="A13" s="2"/>
      <c r="C13" s="14" t="s">
        <v>38</v>
      </c>
      <c r="D13" s="15">
        <v>60.79</v>
      </c>
      <c r="E13" s="15">
        <v>7.1</v>
      </c>
      <c r="F13" s="15">
        <v>217</v>
      </c>
      <c r="G13" s="15">
        <v>206</v>
      </c>
      <c r="H13" s="15">
        <v>198</v>
      </c>
      <c r="I13" s="15">
        <v>196</v>
      </c>
      <c r="J13" s="163">
        <f t="shared" si="0"/>
        <v>204.25</v>
      </c>
      <c r="K13" s="164"/>
      <c r="M13" s="67" t="s">
        <v>39</v>
      </c>
      <c r="N13" s="65">
        <v>3.27</v>
      </c>
      <c r="O13" s="66"/>
      <c r="P13" s="2"/>
      <c r="R13" s="77" t="s">
        <v>37</v>
      </c>
      <c r="S13" s="78">
        <f>S10/S7</f>
        <v>0.59712967708867248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0.80875912408759121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19.21</v>
      </c>
      <c r="E16" s="11">
        <v>10.1</v>
      </c>
      <c r="F16" s="22">
        <v>1078</v>
      </c>
      <c r="G16" s="16"/>
      <c r="H16" s="23" t="s">
        <v>1</v>
      </c>
      <c r="I16" s="175">
        <v>5.52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62.1</v>
      </c>
      <c r="E17" s="11"/>
      <c r="F17" s="22">
        <v>226</v>
      </c>
      <c r="G17" s="16"/>
      <c r="H17" s="27" t="s">
        <v>2</v>
      </c>
      <c r="I17" s="177">
        <v>5.28</v>
      </c>
      <c r="J17" s="177"/>
      <c r="K17" s="178"/>
      <c r="M17" s="65">
        <v>6.8</v>
      </c>
      <c r="N17" s="28">
        <v>79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61.81</v>
      </c>
      <c r="E18" s="11"/>
      <c r="F18" s="22">
        <v>221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>
        <v>65.239999999999995</v>
      </c>
      <c r="E19" s="11"/>
      <c r="F19" s="22">
        <v>224</v>
      </c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/>
      <c r="E20" s="11"/>
      <c r="F20" s="22"/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73.260000000000005</v>
      </c>
      <c r="E21" s="11"/>
      <c r="F21" s="22">
        <v>1563</v>
      </c>
      <c r="G21" s="16"/>
      <c r="H21" s="165">
        <v>8</v>
      </c>
      <c r="I21" s="167">
        <v>334</v>
      </c>
      <c r="J21" s="167">
        <v>223</v>
      </c>
      <c r="K21" s="169">
        <f>((I21-J21)/I21)</f>
        <v>0.33233532934131738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74.760000000000005</v>
      </c>
      <c r="E22" s="11">
        <v>6.9</v>
      </c>
      <c r="F22" s="22">
        <v>477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459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76.52</v>
      </c>
      <c r="E24" s="11">
        <v>6.4</v>
      </c>
      <c r="F24" s="22">
        <v>1082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0.54691183404054688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1036</v>
      </c>
      <c r="G25" s="16"/>
      <c r="M25" s="173" t="s">
        <v>64</v>
      </c>
      <c r="N25" s="174"/>
      <c r="O25" s="37">
        <f>(J10-J11)/J10</f>
        <v>0.41363163371488032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0.2857142857142857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-1.4906832298136646E-2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</v>
      </c>
      <c r="E28" s="33"/>
      <c r="F28" s="34"/>
      <c r="G28" s="46"/>
      <c r="H28" s="47" t="s">
        <v>72</v>
      </c>
      <c r="I28" s="33">
        <v>356</v>
      </c>
      <c r="J28" s="33">
        <v>295</v>
      </c>
      <c r="K28" s="34">
        <f>I28-J28</f>
        <v>61</v>
      </c>
      <c r="M28" s="182" t="s">
        <v>73</v>
      </c>
      <c r="N28" s="183"/>
      <c r="O28" s="70">
        <f>(J10-J13)/J10</f>
        <v>0.57492195629552545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68.569999999999993</v>
      </c>
      <c r="F29" s="34">
        <v>94.12</v>
      </c>
      <c r="G29" s="48">
        <v>5.6</v>
      </c>
      <c r="H29" s="65" t="s">
        <v>2</v>
      </c>
      <c r="I29" s="35">
        <v>232</v>
      </c>
      <c r="J29" s="35">
        <v>213</v>
      </c>
      <c r="K29" s="36">
        <f>I29-J29</f>
        <v>19</v>
      </c>
      <c r="L29" s="49"/>
      <c r="M29" s="187" t="s">
        <v>75</v>
      </c>
      <c r="N29" s="188"/>
      <c r="O29" s="71">
        <f>(J9-J13)/J9</f>
        <v>0.80740216878830739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79.45</v>
      </c>
      <c r="E30" s="33">
        <v>65.02</v>
      </c>
      <c r="F30" s="34">
        <v>81.84</v>
      </c>
      <c r="P30" s="2"/>
    </row>
    <row r="31" spans="1:16" ht="15" customHeight="1" x14ac:dyDescent="0.25">
      <c r="A31" s="2"/>
      <c r="B31" s="41"/>
      <c r="C31" s="45" t="s">
        <v>77</v>
      </c>
      <c r="D31" s="33">
        <v>78.25</v>
      </c>
      <c r="E31" s="33">
        <v>55.5</v>
      </c>
      <c r="F31" s="34">
        <v>70.930000000000007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279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280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281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282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283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 t="s">
        <v>284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1491</v>
      </c>
      <c r="G64" s="12"/>
      <c r="H64" s="12"/>
      <c r="I64" s="12"/>
      <c r="J64" s="159">
        <f>AVERAGE(F64:I64)</f>
        <v>1491</v>
      </c>
      <c r="K64" s="160"/>
      <c r="M64" s="8">
        <v>2</v>
      </c>
      <c r="N64" s="157">
        <v>9.1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559</v>
      </c>
      <c r="G65" s="12"/>
      <c r="H65" s="12"/>
      <c r="I65" s="12"/>
      <c r="J65" s="159">
        <f t="shared" ref="J65:J70" si="1">AVERAGE(F65:I65)</f>
        <v>559</v>
      </c>
      <c r="K65" s="160"/>
      <c r="M65" s="8">
        <v>3</v>
      </c>
      <c r="N65" s="157">
        <v>9.3000000000000007</v>
      </c>
      <c r="O65" s="158"/>
      <c r="P65" s="2"/>
    </row>
    <row r="66" spans="1:16" ht="15" customHeight="1" x14ac:dyDescent="0.25">
      <c r="A66" s="2"/>
      <c r="C66" s="9" t="s">
        <v>28</v>
      </c>
      <c r="D66" s="11">
        <v>62.47</v>
      </c>
      <c r="E66" s="11">
        <v>7.8</v>
      </c>
      <c r="F66" s="11">
        <v>929</v>
      </c>
      <c r="G66" s="11">
        <v>944</v>
      </c>
      <c r="H66" s="11">
        <v>954</v>
      </c>
      <c r="I66" s="11">
        <v>939</v>
      </c>
      <c r="J66" s="159">
        <f t="shared" si="1"/>
        <v>941.5</v>
      </c>
      <c r="K66" s="160"/>
      <c r="M66" s="8">
        <v>4</v>
      </c>
      <c r="N66" s="157">
        <v>8.3000000000000007</v>
      </c>
      <c r="O66" s="158"/>
      <c r="P66" s="2"/>
    </row>
    <row r="67" spans="1:16" ht="15" customHeight="1" x14ac:dyDescent="0.25">
      <c r="A67" s="2"/>
      <c r="C67" s="9" t="s">
        <v>30</v>
      </c>
      <c r="D67" s="11">
        <v>60.71</v>
      </c>
      <c r="E67" s="11">
        <v>7.7</v>
      </c>
      <c r="F67" s="11">
        <v>472</v>
      </c>
      <c r="G67" s="11">
        <v>477</v>
      </c>
      <c r="H67" s="11">
        <v>451</v>
      </c>
      <c r="I67" s="11">
        <v>456</v>
      </c>
      <c r="J67" s="159">
        <f t="shared" si="1"/>
        <v>464</v>
      </c>
      <c r="K67" s="160"/>
      <c r="M67" s="8">
        <v>5</v>
      </c>
      <c r="N67" s="157">
        <v>8.9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301</v>
      </c>
      <c r="G68" s="63">
        <v>311</v>
      </c>
      <c r="H68" s="63">
        <v>290</v>
      </c>
      <c r="I68" s="63">
        <v>278</v>
      </c>
      <c r="J68" s="159">
        <f t="shared" si="1"/>
        <v>295</v>
      </c>
      <c r="K68" s="160"/>
      <c r="M68" s="13">
        <v>6</v>
      </c>
      <c r="N68" s="161">
        <v>7.4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191</v>
      </c>
      <c r="G69" s="63">
        <v>212</v>
      </c>
      <c r="H69" s="63">
        <v>195</v>
      </c>
      <c r="I69" s="63">
        <v>172</v>
      </c>
      <c r="J69" s="159">
        <f t="shared" si="1"/>
        <v>192.5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60.44</v>
      </c>
      <c r="E70" s="15">
        <v>7.2</v>
      </c>
      <c r="F70" s="15">
        <v>198</v>
      </c>
      <c r="G70" s="15">
        <v>205</v>
      </c>
      <c r="H70" s="15">
        <v>201</v>
      </c>
      <c r="I70" s="15">
        <v>181</v>
      </c>
      <c r="J70" s="163">
        <f t="shared" si="1"/>
        <v>196.25</v>
      </c>
      <c r="K70" s="164"/>
      <c r="M70" s="67" t="s">
        <v>39</v>
      </c>
      <c r="N70" s="65">
        <v>3.09</v>
      </c>
      <c r="O70" s="66">
        <v>5.55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18.91</v>
      </c>
      <c r="E73" s="11">
        <v>10.1</v>
      </c>
      <c r="F73" s="22">
        <v>988</v>
      </c>
      <c r="G73" s="16"/>
      <c r="H73" s="23" t="s">
        <v>1</v>
      </c>
      <c r="I73" s="175">
        <v>6.28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67.12</v>
      </c>
      <c r="E74" s="11"/>
      <c r="F74" s="22">
        <v>216</v>
      </c>
      <c r="G74" s="16"/>
      <c r="H74" s="27" t="s">
        <v>2</v>
      </c>
      <c r="I74" s="177">
        <v>5.83</v>
      </c>
      <c r="J74" s="177"/>
      <c r="K74" s="178"/>
      <c r="M74" s="65">
        <v>6.9</v>
      </c>
      <c r="N74" s="28">
        <v>127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66.69</v>
      </c>
      <c r="E75" s="11"/>
      <c r="F75" s="22">
        <v>187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64.88</v>
      </c>
      <c r="E77" s="11"/>
      <c r="F77" s="22">
        <v>201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74.489999999999995</v>
      </c>
      <c r="E78" s="11"/>
      <c r="F78" s="22">
        <v>1606</v>
      </c>
      <c r="G78" s="16"/>
      <c r="H78" s="165">
        <v>9</v>
      </c>
      <c r="I78" s="167">
        <v>602</v>
      </c>
      <c r="J78" s="167">
        <v>288</v>
      </c>
      <c r="K78" s="169">
        <f>((I78-J78)/I78)</f>
        <v>0.52159468438538203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72.819999999999993</v>
      </c>
      <c r="E79" s="11">
        <v>6.8</v>
      </c>
      <c r="F79" s="22">
        <v>414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406</v>
      </c>
      <c r="G80" s="16"/>
      <c r="H80" s="165">
        <v>10</v>
      </c>
      <c r="I80" s="167">
        <v>488</v>
      </c>
      <c r="J80" s="167">
        <v>229</v>
      </c>
      <c r="K80" s="169">
        <f>((I80-J80)/I80)</f>
        <v>0.53073770491803274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74.86</v>
      </c>
      <c r="E81" s="11">
        <v>6.4</v>
      </c>
      <c r="F81" s="22">
        <v>991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0.50716941051513542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985</v>
      </c>
      <c r="G82" s="16"/>
      <c r="M82" s="173" t="s">
        <v>64</v>
      </c>
      <c r="N82" s="174"/>
      <c r="O82" s="37">
        <f>(J67-J68)/J67</f>
        <v>0.36422413793103448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0.34745762711864409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-1.948051948051948E-2</v>
      </c>
      <c r="P84" s="2"/>
    </row>
    <row r="85" spans="1:16" x14ac:dyDescent="0.25">
      <c r="A85" s="2"/>
      <c r="B85" s="41"/>
      <c r="C85" s="45" t="s">
        <v>71</v>
      </c>
      <c r="D85" s="33">
        <v>91.09</v>
      </c>
      <c r="E85" s="33"/>
      <c r="F85" s="34"/>
      <c r="G85" s="46"/>
      <c r="H85" s="47" t="s">
        <v>1</v>
      </c>
      <c r="I85" s="33">
        <v>679</v>
      </c>
      <c r="J85" s="33">
        <v>566</v>
      </c>
      <c r="K85" s="34">
        <f>I85-J85</f>
        <v>113</v>
      </c>
      <c r="M85" s="182" t="s">
        <v>73</v>
      </c>
      <c r="N85" s="183"/>
      <c r="O85" s="70">
        <f>(J67-J70)/J67</f>
        <v>0.57704741379310343</v>
      </c>
      <c r="P85" s="2"/>
    </row>
    <row r="86" spans="1:16" ht="15.75" thickBot="1" x14ac:dyDescent="0.3">
      <c r="A86" s="2"/>
      <c r="B86" s="41"/>
      <c r="C86" s="45" t="s">
        <v>74</v>
      </c>
      <c r="D86" s="33">
        <v>72.95</v>
      </c>
      <c r="E86" s="33">
        <v>68.599999999999994</v>
      </c>
      <c r="F86" s="34">
        <v>94.04</v>
      </c>
      <c r="G86" s="48">
        <v>6.3</v>
      </c>
      <c r="H86" s="65" t="s">
        <v>2</v>
      </c>
      <c r="I86" s="35">
        <v>228</v>
      </c>
      <c r="J86" s="35">
        <v>201</v>
      </c>
      <c r="K86" s="34">
        <f>I86-J86</f>
        <v>27</v>
      </c>
      <c r="L86" s="49"/>
      <c r="M86" s="187" t="s">
        <v>75</v>
      </c>
      <c r="N86" s="188"/>
      <c r="O86" s="71">
        <f>(J66-J70)/J66</f>
        <v>0.79155602761550714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77.650000000000006</v>
      </c>
      <c r="E87" s="33">
        <v>63.84</v>
      </c>
      <c r="F87" s="34">
        <v>82.22</v>
      </c>
      <c r="P87" s="2"/>
    </row>
    <row r="88" spans="1:16" ht="15" customHeight="1" x14ac:dyDescent="0.25">
      <c r="A88" s="2"/>
      <c r="B88" s="41"/>
      <c r="C88" s="45" t="s">
        <v>77</v>
      </c>
      <c r="D88" s="33">
        <v>72.55</v>
      </c>
      <c r="E88" s="33">
        <v>50.83</v>
      </c>
      <c r="F88" s="34">
        <v>70.069999999999993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55.77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285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286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287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288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289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1573</v>
      </c>
      <c r="G119" s="12"/>
      <c r="H119" s="12"/>
      <c r="I119" s="12"/>
      <c r="J119" s="159">
        <f>AVERAGE(F119:I119)</f>
        <v>1573</v>
      </c>
      <c r="K119" s="160"/>
      <c r="M119" s="8">
        <v>2</v>
      </c>
      <c r="N119" s="157">
        <v>9.1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590</v>
      </c>
      <c r="G120" s="12"/>
      <c r="H120" s="12"/>
      <c r="I120" s="12"/>
      <c r="J120" s="159">
        <f t="shared" ref="J120:J125" si="2">AVERAGE(F120:I120)</f>
        <v>590</v>
      </c>
      <c r="K120" s="160"/>
      <c r="M120" s="8">
        <v>3</v>
      </c>
      <c r="N120" s="157">
        <v>8.9</v>
      </c>
      <c r="O120" s="158"/>
      <c r="P120" s="2"/>
    </row>
    <row r="121" spans="1:16" x14ac:dyDescent="0.25">
      <c r="A121" s="2"/>
      <c r="C121" s="9" t="s">
        <v>28</v>
      </c>
      <c r="D121" s="11">
        <v>61.52</v>
      </c>
      <c r="E121" s="11">
        <v>6.8</v>
      </c>
      <c r="F121" s="11">
        <v>987</v>
      </c>
      <c r="G121" s="11">
        <v>1105</v>
      </c>
      <c r="H121" s="11">
        <v>1151</v>
      </c>
      <c r="I121" s="11">
        <v>1079</v>
      </c>
      <c r="J121" s="159">
        <f t="shared" si="2"/>
        <v>1080.5</v>
      </c>
      <c r="K121" s="160"/>
      <c r="M121" s="8">
        <v>4</v>
      </c>
      <c r="N121" s="157">
        <v>8.3000000000000007</v>
      </c>
      <c r="O121" s="158"/>
      <c r="P121" s="2"/>
    </row>
    <row r="122" spans="1:16" x14ac:dyDescent="0.25">
      <c r="A122" s="2"/>
      <c r="C122" s="9" t="s">
        <v>30</v>
      </c>
      <c r="D122" s="11">
        <v>56.9</v>
      </c>
      <c r="E122" s="11">
        <v>7.4</v>
      </c>
      <c r="F122" s="11">
        <v>494</v>
      </c>
      <c r="G122" s="11">
        <v>523</v>
      </c>
      <c r="H122" s="11">
        <v>539</v>
      </c>
      <c r="I122" s="11">
        <v>519</v>
      </c>
      <c r="J122" s="159">
        <f t="shared" si="2"/>
        <v>518.75</v>
      </c>
      <c r="K122" s="160"/>
      <c r="M122" s="8">
        <v>5</v>
      </c>
      <c r="N122" s="157">
        <v>8.4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289</v>
      </c>
      <c r="G123" s="63">
        <v>272</v>
      </c>
      <c r="H123" s="63">
        <v>281</v>
      </c>
      <c r="I123" s="63">
        <v>291</v>
      </c>
      <c r="J123" s="159">
        <f t="shared" si="2"/>
        <v>283.25</v>
      </c>
      <c r="K123" s="160"/>
      <c r="M123" s="13">
        <v>6</v>
      </c>
      <c r="N123" s="161">
        <v>7.1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181</v>
      </c>
      <c r="G124" s="63">
        <v>195</v>
      </c>
      <c r="H124" s="63">
        <v>197</v>
      </c>
      <c r="I124" s="63">
        <v>192</v>
      </c>
      <c r="J124" s="159">
        <f t="shared" si="2"/>
        <v>191.25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59.07</v>
      </c>
      <c r="E125" s="15">
        <v>7.2</v>
      </c>
      <c r="F125" s="15">
        <v>178</v>
      </c>
      <c r="G125" s="15">
        <v>192</v>
      </c>
      <c r="H125" s="15">
        <v>196</v>
      </c>
      <c r="I125" s="15">
        <v>190</v>
      </c>
      <c r="J125" s="163">
        <f t="shared" si="2"/>
        <v>189</v>
      </c>
      <c r="K125" s="164"/>
      <c r="M125" s="67" t="s">
        <v>39</v>
      </c>
      <c r="N125" s="65">
        <v>3.43</v>
      </c>
      <c r="O125" s="66">
        <v>5.79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2.83</v>
      </c>
      <c r="E128" s="11">
        <v>8</v>
      </c>
      <c r="F128" s="22">
        <v>1189</v>
      </c>
      <c r="G128" s="16"/>
      <c r="H128" s="23" t="s">
        <v>1</v>
      </c>
      <c r="I128" s="175">
        <v>5.5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65.37</v>
      </c>
      <c r="E129" s="11"/>
      <c r="F129" s="22">
        <v>202</v>
      </c>
      <c r="G129" s="16"/>
      <c r="H129" s="27" t="s">
        <v>2</v>
      </c>
      <c r="I129" s="177">
        <v>5.16</v>
      </c>
      <c r="J129" s="177"/>
      <c r="K129" s="178"/>
      <c r="M129" s="65">
        <v>7</v>
      </c>
      <c r="N129" s="28">
        <v>66</v>
      </c>
      <c r="O129" s="66">
        <v>0.05</v>
      </c>
      <c r="P129" s="2"/>
    </row>
    <row r="130" spans="1:16" ht="15" customHeight="1" thickBot="1" x14ac:dyDescent="0.3">
      <c r="A130" s="2"/>
      <c r="C130" s="21" t="s">
        <v>47</v>
      </c>
      <c r="D130" s="11">
        <v>65.260000000000005</v>
      </c>
      <c r="E130" s="11"/>
      <c r="F130" s="22">
        <v>199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60.84</v>
      </c>
      <c r="E132" s="11"/>
      <c r="F132" s="22">
        <v>196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75.150000000000006</v>
      </c>
      <c r="E133" s="11"/>
      <c r="F133" s="22">
        <v>1691</v>
      </c>
      <c r="G133" s="16"/>
      <c r="H133" s="165">
        <v>4</v>
      </c>
      <c r="I133" s="167">
        <v>549</v>
      </c>
      <c r="J133" s="167">
        <v>422</v>
      </c>
      <c r="K133" s="169">
        <f>((I133-J133)/I133)</f>
        <v>0.23132969034608378</v>
      </c>
      <c r="M133" s="13">
        <v>2</v>
      </c>
      <c r="N133" s="35">
        <v>5.9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73.17</v>
      </c>
      <c r="E134" s="11">
        <v>6.7</v>
      </c>
      <c r="F134" s="22">
        <v>425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410</v>
      </c>
      <c r="G135" s="16"/>
      <c r="H135" s="165">
        <v>5</v>
      </c>
      <c r="I135" s="167">
        <v>366</v>
      </c>
      <c r="J135" s="167">
        <v>200</v>
      </c>
      <c r="K135" s="169">
        <f>((I135-J135)/I135)</f>
        <v>0.45355191256830601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74.64</v>
      </c>
      <c r="E136" s="11">
        <v>6.2</v>
      </c>
      <c r="F136" s="22">
        <v>989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0.51989819527996295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971</v>
      </c>
      <c r="G137" s="16"/>
      <c r="M137" s="173" t="s">
        <v>64</v>
      </c>
      <c r="N137" s="174"/>
      <c r="O137" s="37">
        <f>(J122-J123)/J122</f>
        <v>0.45397590361445783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0.32480141218005298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1.1764705882352941E-2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72</v>
      </c>
      <c r="I140" s="33">
        <v>388</v>
      </c>
      <c r="J140" s="33">
        <v>299</v>
      </c>
      <c r="K140" s="34">
        <f>I140-J140</f>
        <v>89</v>
      </c>
      <c r="M140" s="182" t="s">
        <v>73</v>
      </c>
      <c r="N140" s="183"/>
      <c r="O140" s="70">
        <f>(J122-J125)/J122</f>
        <v>0.63566265060240967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72.7</v>
      </c>
      <c r="E141" s="33">
        <v>68.28</v>
      </c>
      <c r="F141" s="34">
        <v>93.92</v>
      </c>
      <c r="G141" s="48">
        <v>5.9</v>
      </c>
      <c r="H141" s="65" t="s">
        <v>2</v>
      </c>
      <c r="I141" s="35">
        <v>197</v>
      </c>
      <c r="J141" s="35">
        <v>168</v>
      </c>
      <c r="K141" s="34">
        <f>I141-J141</f>
        <v>29</v>
      </c>
      <c r="L141" s="49"/>
      <c r="M141" s="187" t="s">
        <v>75</v>
      </c>
      <c r="N141" s="188"/>
      <c r="O141" s="71">
        <f>(J121-J125)/J121</f>
        <v>0.82508098102730221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78.3</v>
      </c>
      <c r="E142" s="33">
        <v>64.239999999999995</v>
      </c>
      <c r="F142" s="34">
        <v>82.04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75.25</v>
      </c>
      <c r="E143" s="33">
        <v>52.6</v>
      </c>
      <c r="F143" s="34">
        <v>69.900000000000006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52.85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290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291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292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110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293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B684-C5D6-4AD4-A423-917D1CE13825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1097.6666666666667</v>
      </c>
    </row>
    <row r="7" spans="1:19" x14ac:dyDescent="0.25">
      <c r="A7" s="2"/>
      <c r="C7" s="9" t="s">
        <v>26</v>
      </c>
      <c r="D7" s="10"/>
      <c r="E7" s="10"/>
      <c r="F7" s="11">
        <v>1469</v>
      </c>
      <c r="G7" s="12"/>
      <c r="H7" s="12"/>
      <c r="I7" s="12"/>
      <c r="J7" s="159">
        <f>AVERAGE(F7:I7)</f>
        <v>1469</v>
      </c>
      <c r="K7" s="160"/>
      <c r="M7" s="8">
        <v>2</v>
      </c>
      <c r="N7" s="157">
        <v>9.4</v>
      </c>
      <c r="O7" s="158"/>
      <c r="P7" s="2"/>
      <c r="R7" s="56" t="s">
        <v>1</v>
      </c>
      <c r="S7" s="72">
        <f>AVERAGE(J10,J67,J122)</f>
        <v>495</v>
      </c>
    </row>
    <row r="8" spans="1:19" x14ac:dyDescent="0.25">
      <c r="A8" s="2"/>
      <c r="C8" s="9" t="s">
        <v>27</v>
      </c>
      <c r="D8" s="10"/>
      <c r="E8" s="10"/>
      <c r="F8" s="11">
        <v>576</v>
      </c>
      <c r="G8" s="12"/>
      <c r="H8" s="12"/>
      <c r="I8" s="12"/>
      <c r="J8" s="159">
        <f t="shared" ref="J8:J13" si="0">AVERAGE(F8:I8)</f>
        <v>576</v>
      </c>
      <c r="K8" s="160"/>
      <c r="M8" s="8">
        <v>3</v>
      </c>
      <c r="N8" s="157">
        <v>8.5</v>
      </c>
      <c r="O8" s="158"/>
      <c r="P8" s="2"/>
      <c r="R8" s="56" t="s">
        <v>2</v>
      </c>
      <c r="S8" s="73">
        <f>AVERAGE(J13,J70,J125)</f>
        <v>204.08333333333334</v>
      </c>
    </row>
    <row r="9" spans="1:19" x14ac:dyDescent="0.25">
      <c r="A9" s="2"/>
      <c r="C9" s="9" t="s">
        <v>28</v>
      </c>
      <c r="D9" s="11">
        <v>65.959999999999994</v>
      </c>
      <c r="E9" s="11">
        <v>7.1</v>
      </c>
      <c r="F9" s="11">
        <v>1072</v>
      </c>
      <c r="G9" s="11">
        <v>1091</v>
      </c>
      <c r="H9" s="11">
        <v>1184</v>
      </c>
      <c r="I9" s="11">
        <v>1117</v>
      </c>
      <c r="J9" s="159">
        <f t="shared" si="0"/>
        <v>1116</v>
      </c>
      <c r="K9" s="160"/>
      <c r="M9" s="8">
        <v>4</v>
      </c>
      <c r="N9" s="157">
        <v>7.9</v>
      </c>
      <c r="O9" s="158"/>
      <c r="P9" s="2"/>
      <c r="R9" s="74" t="s">
        <v>576</v>
      </c>
      <c r="S9" s="76">
        <f>S6-S7</f>
        <v>602.66666666666674</v>
      </c>
    </row>
    <row r="10" spans="1:19" x14ac:dyDescent="0.25">
      <c r="A10" s="2"/>
      <c r="C10" s="9" t="s">
        <v>30</v>
      </c>
      <c r="D10" s="11">
        <v>60.22</v>
      </c>
      <c r="E10" s="11">
        <v>7.3</v>
      </c>
      <c r="F10" s="11">
        <v>405</v>
      </c>
      <c r="G10" s="11">
        <v>413</v>
      </c>
      <c r="H10" s="11">
        <v>509</v>
      </c>
      <c r="I10" s="11">
        <v>482</v>
      </c>
      <c r="J10" s="159">
        <f t="shared" si="0"/>
        <v>452.25</v>
      </c>
      <c r="K10" s="160"/>
      <c r="M10" s="8">
        <v>5</v>
      </c>
      <c r="N10" s="157">
        <v>8.1</v>
      </c>
      <c r="O10" s="158"/>
      <c r="P10" s="2"/>
      <c r="R10" s="74" t="s">
        <v>31</v>
      </c>
      <c r="S10" s="76">
        <f>S7-S8</f>
        <v>290.91666666666663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220</v>
      </c>
      <c r="G11" s="63">
        <v>237</v>
      </c>
      <c r="H11" s="63">
        <v>301</v>
      </c>
      <c r="I11" s="63">
        <v>276</v>
      </c>
      <c r="J11" s="159">
        <f t="shared" si="0"/>
        <v>258.5</v>
      </c>
      <c r="K11" s="160"/>
      <c r="M11" s="13">
        <v>6</v>
      </c>
      <c r="N11" s="161">
        <v>7.2</v>
      </c>
      <c r="O11" s="162"/>
      <c r="P11" s="2"/>
      <c r="R11" s="74" t="s">
        <v>29</v>
      </c>
      <c r="S11" s="75">
        <f>S6-S8</f>
        <v>893.58333333333337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188</v>
      </c>
      <c r="G12" s="63">
        <v>184</v>
      </c>
      <c r="H12" s="63">
        <v>181</v>
      </c>
      <c r="I12" s="63">
        <v>196</v>
      </c>
      <c r="J12" s="159">
        <f t="shared" si="0"/>
        <v>187.25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0.54904342544791984</v>
      </c>
    </row>
    <row r="13" spans="1:19" ht="15.75" thickBot="1" x14ac:dyDescent="0.3">
      <c r="A13" s="2"/>
      <c r="C13" s="14" t="s">
        <v>38</v>
      </c>
      <c r="D13" s="15">
        <v>59.14</v>
      </c>
      <c r="E13" s="15">
        <v>7.1</v>
      </c>
      <c r="F13" s="15">
        <v>189</v>
      </c>
      <c r="G13" s="15">
        <v>186</v>
      </c>
      <c r="H13" s="15">
        <v>184</v>
      </c>
      <c r="I13" s="15">
        <v>195</v>
      </c>
      <c r="J13" s="163">
        <f t="shared" si="0"/>
        <v>188.5</v>
      </c>
      <c r="K13" s="164"/>
      <c r="M13" s="67" t="s">
        <v>39</v>
      </c>
      <c r="N13" s="65">
        <v>3.13</v>
      </c>
      <c r="O13" s="66">
        <v>6.28</v>
      </c>
      <c r="P13" s="2"/>
      <c r="R13" s="77" t="s">
        <v>37</v>
      </c>
      <c r="S13" s="78">
        <f>S10/S7</f>
        <v>0.58771043771043763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0.81407531126632249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11.09</v>
      </c>
      <c r="E16" s="11">
        <v>8.9</v>
      </c>
      <c r="F16" s="22">
        <v>965</v>
      </c>
      <c r="G16" s="16"/>
      <c r="H16" s="23" t="s">
        <v>1</v>
      </c>
      <c r="I16" s="175">
        <v>5.32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67.569999999999993</v>
      </c>
      <c r="E17" s="11"/>
      <c r="F17" s="22">
        <v>201</v>
      </c>
      <c r="G17" s="16"/>
      <c r="H17" s="27" t="s">
        <v>2</v>
      </c>
      <c r="I17" s="177">
        <v>5.05</v>
      </c>
      <c r="J17" s="177"/>
      <c r="K17" s="178"/>
      <c r="M17" s="65">
        <v>6.9</v>
      </c>
      <c r="N17" s="28">
        <v>105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67.239999999999995</v>
      </c>
      <c r="E18" s="11"/>
      <c r="F18" s="22">
        <v>192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70.66</v>
      </c>
      <c r="E20" s="11"/>
      <c r="F20" s="22">
        <v>193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71.209999999999994</v>
      </c>
      <c r="E21" s="11"/>
      <c r="F21" s="22">
        <v>1227</v>
      </c>
      <c r="G21" s="16"/>
      <c r="H21" s="165">
        <v>11</v>
      </c>
      <c r="I21" s="167">
        <v>430</v>
      </c>
      <c r="J21" s="167">
        <v>387</v>
      </c>
      <c r="K21" s="169">
        <f>((I21-J21)/I21)</f>
        <v>0.1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70.349999999999994</v>
      </c>
      <c r="E22" s="11">
        <v>7.1</v>
      </c>
      <c r="F22" s="22">
        <v>415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396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77.31</v>
      </c>
      <c r="E24" s="11">
        <v>6.6</v>
      </c>
      <c r="F24" s="22">
        <v>969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0.594758064516129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938</v>
      </c>
      <c r="G25" s="16"/>
      <c r="M25" s="173" t="s">
        <v>64</v>
      </c>
      <c r="N25" s="174"/>
      <c r="O25" s="37">
        <f>(J10-J11)/J10</f>
        <v>0.42841348811498065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0.27562862669245647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-6.6755674232309749E-3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296</v>
      </c>
      <c r="J28" s="33">
        <v>237</v>
      </c>
      <c r="K28" s="34">
        <f>I28-J28</f>
        <v>59</v>
      </c>
      <c r="M28" s="182" t="s">
        <v>73</v>
      </c>
      <c r="N28" s="183"/>
      <c r="O28" s="70">
        <f>(J10-J13)/J10</f>
        <v>0.58319513543394141</v>
      </c>
      <c r="P28" s="2"/>
    </row>
    <row r="29" spans="1:16" ht="15.75" thickBot="1" x14ac:dyDescent="0.3">
      <c r="A29" s="2"/>
      <c r="B29" s="41"/>
      <c r="C29" s="45" t="s">
        <v>74</v>
      </c>
      <c r="D29" s="33">
        <v>73.099999999999994</v>
      </c>
      <c r="E29" s="33">
        <v>68.900000000000006</v>
      </c>
      <c r="F29" s="34">
        <v>94.26</v>
      </c>
      <c r="G29" s="48">
        <v>5.5</v>
      </c>
      <c r="H29" s="65" t="s">
        <v>2</v>
      </c>
      <c r="I29" s="35">
        <v>208</v>
      </c>
      <c r="J29" s="35">
        <v>189</v>
      </c>
      <c r="K29" s="36">
        <f>I29-J29</f>
        <v>19</v>
      </c>
      <c r="L29" s="49"/>
      <c r="M29" s="187" t="s">
        <v>75</v>
      </c>
      <c r="N29" s="188"/>
      <c r="O29" s="71">
        <f>(J9-J13)/J9</f>
        <v>0.83109318996415771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79.099999999999994</v>
      </c>
      <c r="E30" s="33">
        <v>59.55</v>
      </c>
      <c r="F30" s="34">
        <v>81.459999999999994</v>
      </c>
      <c r="P30" s="2"/>
    </row>
    <row r="31" spans="1:16" ht="15" customHeight="1" x14ac:dyDescent="0.25">
      <c r="A31" s="2"/>
      <c r="B31" s="41"/>
      <c r="C31" s="45" t="s">
        <v>77</v>
      </c>
      <c r="D31" s="33">
        <v>78.150000000000006</v>
      </c>
      <c r="E31" s="33">
        <v>55.53</v>
      </c>
      <c r="F31" s="34">
        <v>71.06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55.05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91.75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294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295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296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221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297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1447</v>
      </c>
      <c r="G64" s="12"/>
      <c r="H64" s="12"/>
      <c r="I64" s="12"/>
      <c r="J64" s="159">
        <f>AVERAGE(F64:I64)</f>
        <v>1447</v>
      </c>
      <c r="K64" s="160"/>
      <c r="M64" s="8">
        <v>2</v>
      </c>
      <c r="N64" s="157">
        <v>9.1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554</v>
      </c>
      <c r="G65" s="12"/>
      <c r="H65" s="12"/>
      <c r="I65" s="12"/>
      <c r="J65" s="159">
        <f t="shared" ref="J65:J70" si="1">AVERAGE(F65:I65)</f>
        <v>554</v>
      </c>
      <c r="K65" s="160"/>
      <c r="M65" s="8">
        <v>3</v>
      </c>
      <c r="N65" s="157">
        <v>9</v>
      </c>
      <c r="O65" s="158"/>
      <c r="P65" s="2"/>
    </row>
    <row r="66" spans="1:16" ht="15" customHeight="1" x14ac:dyDescent="0.25">
      <c r="A66" s="2"/>
      <c r="C66" s="9" t="s">
        <v>28</v>
      </c>
      <c r="D66" s="11">
        <v>64.64</v>
      </c>
      <c r="E66" s="11">
        <v>7.4</v>
      </c>
      <c r="F66" s="11">
        <v>1029</v>
      </c>
      <c r="G66" s="11">
        <v>1043</v>
      </c>
      <c r="H66" s="11">
        <v>1020</v>
      </c>
      <c r="I66" s="11">
        <v>977</v>
      </c>
      <c r="J66" s="159">
        <f t="shared" si="1"/>
        <v>1017.25</v>
      </c>
      <c r="K66" s="160"/>
      <c r="M66" s="8">
        <v>4</v>
      </c>
      <c r="N66" s="157">
        <v>8.4</v>
      </c>
      <c r="O66" s="158"/>
      <c r="P66" s="2"/>
    </row>
    <row r="67" spans="1:16" ht="15" customHeight="1" x14ac:dyDescent="0.25">
      <c r="A67" s="2"/>
      <c r="C67" s="9" t="s">
        <v>30</v>
      </c>
      <c r="D67" s="11">
        <v>61.72</v>
      </c>
      <c r="E67" s="11">
        <v>7.5</v>
      </c>
      <c r="F67" s="11">
        <v>555</v>
      </c>
      <c r="G67" s="11">
        <v>550</v>
      </c>
      <c r="H67" s="11">
        <v>537</v>
      </c>
      <c r="I67" s="11">
        <v>525</v>
      </c>
      <c r="J67" s="159">
        <f t="shared" si="1"/>
        <v>541.75</v>
      </c>
      <c r="K67" s="160"/>
      <c r="M67" s="8">
        <v>5</v>
      </c>
      <c r="N67" s="157">
        <v>8.9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360</v>
      </c>
      <c r="G68" s="63">
        <v>366</v>
      </c>
      <c r="H68" s="63">
        <v>376</v>
      </c>
      <c r="I68" s="63">
        <v>361</v>
      </c>
      <c r="J68" s="159">
        <f t="shared" si="1"/>
        <v>365.75</v>
      </c>
      <c r="K68" s="160"/>
      <c r="M68" s="13">
        <v>6</v>
      </c>
      <c r="N68" s="161">
        <v>7.4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200</v>
      </c>
      <c r="G69" s="63">
        <v>222</v>
      </c>
      <c r="H69" s="63">
        <v>212</v>
      </c>
      <c r="I69" s="63">
        <v>205</v>
      </c>
      <c r="J69" s="159">
        <f t="shared" si="1"/>
        <v>209.75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61.14</v>
      </c>
      <c r="E70" s="15">
        <v>7.1</v>
      </c>
      <c r="F70" s="15">
        <v>209</v>
      </c>
      <c r="G70" s="15">
        <v>215</v>
      </c>
      <c r="H70" s="15">
        <v>220</v>
      </c>
      <c r="I70" s="15">
        <v>211</v>
      </c>
      <c r="J70" s="163">
        <f t="shared" si="1"/>
        <v>213.75</v>
      </c>
      <c r="K70" s="164"/>
      <c r="M70" s="67" t="s">
        <v>39</v>
      </c>
      <c r="N70" s="65">
        <v>3.63</v>
      </c>
      <c r="O70" s="66">
        <v>6.77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16.670000000000002</v>
      </c>
      <c r="E73" s="11">
        <v>10.199999999999999</v>
      </c>
      <c r="F73" s="22">
        <v>1155</v>
      </c>
      <c r="G73" s="16"/>
      <c r="H73" s="23" t="s">
        <v>1</v>
      </c>
      <c r="I73" s="175">
        <v>6.28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65.77</v>
      </c>
      <c r="E74" s="11"/>
      <c r="F74" s="22">
        <v>199</v>
      </c>
      <c r="G74" s="16">
        <v>65.84</v>
      </c>
      <c r="H74" s="27" t="s">
        <v>2</v>
      </c>
      <c r="I74" s="177">
        <v>5.83</v>
      </c>
      <c r="J74" s="177"/>
      <c r="K74" s="178"/>
      <c r="M74" s="65">
        <v>6.8</v>
      </c>
      <c r="N74" s="28">
        <v>149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65.91</v>
      </c>
      <c r="E75" s="11"/>
      <c r="F75" s="22">
        <v>211</v>
      </c>
      <c r="G75" s="16">
        <v>65.86</v>
      </c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66.98</v>
      </c>
      <c r="E77" s="11"/>
      <c r="F77" s="22">
        <v>200</v>
      </c>
      <c r="G77" s="16">
        <v>65.44</v>
      </c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150</v>
      </c>
      <c r="P77" s="2"/>
    </row>
    <row r="78" spans="1:16" ht="15.75" thickBot="1" x14ac:dyDescent="0.3">
      <c r="A78" s="2"/>
      <c r="C78" s="21" t="s">
        <v>57</v>
      </c>
      <c r="D78" s="11">
        <v>74.69</v>
      </c>
      <c r="E78" s="11"/>
      <c r="F78" s="22">
        <v>1442</v>
      </c>
      <c r="G78" s="16"/>
      <c r="H78" s="165">
        <v>14</v>
      </c>
      <c r="I78" s="167">
        <v>389</v>
      </c>
      <c r="J78" s="167">
        <v>190</v>
      </c>
      <c r="K78" s="169">
        <f>((I78-J78)/I78)</f>
        <v>0.51156812339331614</v>
      </c>
      <c r="M78" s="13">
        <v>2</v>
      </c>
      <c r="N78" s="35">
        <v>5.5</v>
      </c>
      <c r="O78" s="36">
        <v>150</v>
      </c>
      <c r="P78" s="2"/>
    </row>
    <row r="79" spans="1:16" ht="15.75" thickBot="1" x14ac:dyDescent="0.3">
      <c r="A79" s="2"/>
      <c r="C79" s="21" t="s">
        <v>58</v>
      </c>
      <c r="D79" s="11">
        <v>75.569999999999993</v>
      </c>
      <c r="E79" s="11">
        <v>6.9</v>
      </c>
      <c r="F79" s="22">
        <v>421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416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76.09</v>
      </c>
      <c r="E81" s="11">
        <v>6.4</v>
      </c>
      <c r="F81" s="22">
        <v>891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0.46743671663799458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882</v>
      </c>
      <c r="G82" s="16"/>
      <c r="M82" s="173" t="s">
        <v>64</v>
      </c>
      <c r="N82" s="174"/>
      <c r="O82" s="37">
        <f>(J67-J68)/J67</f>
        <v>0.32487309644670048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0.42652084757347913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-1.9070321811680571E-2</v>
      </c>
      <c r="P84" s="2"/>
    </row>
    <row r="85" spans="1:16" x14ac:dyDescent="0.25">
      <c r="A85" s="2"/>
      <c r="B85" s="41"/>
      <c r="C85" s="45" t="s">
        <v>71</v>
      </c>
      <c r="D85" s="33">
        <v>91.12</v>
      </c>
      <c r="E85" s="33"/>
      <c r="F85" s="34"/>
      <c r="G85" s="46"/>
      <c r="H85" s="47" t="s">
        <v>1</v>
      </c>
      <c r="I85" s="33">
        <v>769</v>
      </c>
      <c r="J85" s="33">
        <v>666</v>
      </c>
      <c r="K85" s="34">
        <f>I85-J85</f>
        <v>103</v>
      </c>
      <c r="M85" s="182" t="s">
        <v>73</v>
      </c>
      <c r="N85" s="183"/>
      <c r="O85" s="70">
        <f>(J67-J70)/J67</f>
        <v>0.60544531610521457</v>
      </c>
      <c r="P85" s="2"/>
    </row>
    <row r="86" spans="1:16" ht="15.75" thickBot="1" x14ac:dyDescent="0.3">
      <c r="A86" s="2"/>
      <c r="B86" s="41"/>
      <c r="C86" s="45" t="s">
        <v>74</v>
      </c>
      <c r="D86" s="33">
        <v>72.849999999999994</v>
      </c>
      <c r="E86" s="33">
        <v>67.8</v>
      </c>
      <c r="F86" s="34">
        <v>93.07</v>
      </c>
      <c r="G86" s="48">
        <v>6.1</v>
      </c>
      <c r="H86" s="65" t="s">
        <v>2</v>
      </c>
      <c r="I86" s="35">
        <v>231</v>
      </c>
      <c r="J86" s="35">
        <v>211</v>
      </c>
      <c r="K86" s="34">
        <f>I86-J86</f>
        <v>20</v>
      </c>
      <c r="L86" s="49"/>
      <c r="M86" s="187" t="s">
        <v>75</v>
      </c>
      <c r="N86" s="188"/>
      <c r="O86" s="71">
        <f>(J66-J70)/J66</f>
        <v>0.78987466207913493</v>
      </c>
      <c r="P86" s="2"/>
    </row>
    <row r="87" spans="1:16" ht="15" customHeight="1" x14ac:dyDescent="0.25">
      <c r="A87" s="2"/>
      <c r="B87" s="41"/>
      <c r="C87" s="45" t="s">
        <v>76</v>
      </c>
      <c r="D87" s="33">
        <v>75.55</v>
      </c>
      <c r="E87" s="33">
        <v>61.95</v>
      </c>
      <c r="F87" s="34">
        <v>82.01</v>
      </c>
      <c r="P87" s="2"/>
    </row>
    <row r="88" spans="1:16" ht="15" customHeight="1" x14ac:dyDescent="0.25">
      <c r="A88" s="2"/>
      <c r="B88" s="41"/>
      <c r="C88" s="45" t="s">
        <v>77</v>
      </c>
      <c r="D88" s="33">
        <v>74.95</v>
      </c>
      <c r="E88" s="33">
        <v>52.68</v>
      </c>
      <c r="F88" s="34">
        <v>70.290000000000006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54.99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90.96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298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299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300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301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302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303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1464</v>
      </c>
      <c r="G119" s="12"/>
      <c r="H119" s="12"/>
      <c r="I119" s="12"/>
      <c r="J119" s="159">
        <f>AVERAGE(F119:I119)</f>
        <v>1464</v>
      </c>
      <c r="K119" s="160"/>
      <c r="M119" s="8">
        <v>2</v>
      </c>
      <c r="N119" s="157">
        <v>9.1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566</v>
      </c>
      <c r="G120" s="12"/>
      <c r="H120" s="12"/>
      <c r="I120" s="12"/>
      <c r="J120" s="159">
        <f t="shared" ref="J120:J125" si="2">AVERAGE(F120:I120)</f>
        <v>566</v>
      </c>
      <c r="K120" s="160"/>
      <c r="M120" s="8">
        <v>3</v>
      </c>
      <c r="N120" s="157">
        <v>8.9</v>
      </c>
      <c r="O120" s="158"/>
      <c r="P120" s="2"/>
    </row>
    <row r="121" spans="1:16" x14ac:dyDescent="0.25">
      <c r="A121" s="2"/>
      <c r="C121" s="9" t="s">
        <v>28</v>
      </c>
      <c r="D121" s="11">
        <v>64.95</v>
      </c>
      <c r="E121" s="11">
        <v>7.8</v>
      </c>
      <c r="F121" s="11">
        <v>1106</v>
      </c>
      <c r="G121" s="11">
        <v>1102</v>
      </c>
      <c r="H121" s="11">
        <v>1158</v>
      </c>
      <c r="I121" s="11">
        <v>1273</v>
      </c>
      <c r="J121" s="159">
        <f t="shared" si="2"/>
        <v>1159.75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61.04</v>
      </c>
      <c r="E122" s="11">
        <v>8.4</v>
      </c>
      <c r="F122" s="11">
        <v>439</v>
      </c>
      <c r="G122" s="11">
        <v>432</v>
      </c>
      <c r="H122" s="11">
        <v>542</v>
      </c>
      <c r="I122" s="11">
        <v>551</v>
      </c>
      <c r="J122" s="159">
        <f t="shared" si="2"/>
        <v>491</v>
      </c>
      <c r="K122" s="160"/>
      <c r="M122" s="8">
        <v>5</v>
      </c>
      <c r="N122" s="157">
        <v>8.8000000000000007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286</v>
      </c>
      <c r="G123" s="63">
        <v>281</v>
      </c>
      <c r="H123" s="63">
        <v>298</v>
      </c>
      <c r="I123" s="63">
        <v>291</v>
      </c>
      <c r="J123" s="159">
        <f t="shared" si="2"/>
        <v>289</v>
      </c>
      <c r="K123" s="160"/>
      <c r="M123" s="13">
        <v>6</v>
      </c>
      <c r="N123" s="161">
        <v>7.5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202</v>
      </c>
      <c r="G124" s="63">
        <v>198</v>
      </c>
      <c r="H124" s="63">
        <v>223</v>
      </c>
      <c r="I124" s="63">
        <v>201</v>
      </c>
      <c r="J124" s="159">
        <f t="shared" si="2"/>
        <v>206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60.41</v>
      </c>
      <c r="E125" s="15">
        <v>7.2</v>
      </c>
      <c r="F125" s="15">
        <v>210</v>
      </c>
      <c r="G125" s="15">
        <v>206</v>
      </c>
      <c r="H125" s="15">
        <v>220</v>
      </c>
      <c r="I125" s="15">
        <v>204</v>
      </c>
      <c r="J125" s="163">
        <f t="shared" si="2"/>
        <v>210</v>
      </c>
      <c r="K125" s="164"/>
      <c r="M125" s="67" t="s">
        <v>39</v>
      </c>
      <c r="N125" s="65">
        <v>3.65</v>
      </c>
      <c r="O125" s="66">
        <v>5.71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18.8</v>
      </c>
      <c r="E128" s="11">
        <v>8.5</v>
      </c>
      <c r="F128" s="22">
        <v>1078</v>
      </c>
      <c r="G128" s="16"/>
      <c r="H128" s="23" t="s">
        <v>1</v>
      </c>
      <c r="I128" s="175">
        <v>4.75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64.709999999999994</v>
      </c>
      <c r="E129" s="11"/>
      <c r="F129" s="22">
        <v>218</v>
      </c>
      <c r="G129" s="16"/>
      <c r="H129" s="27" t="s">
        <v>2</v>
      </c>
      <c r="I129" s="177">
        <v>4.21</v>
      </c>
      <c r="J129" s="177"/>
      <c r="K129" s="178"/>
      <c r="M129" s="65">
        <v>6.8</v>
      </c>
      <c r="N129" s="28">
        <v>65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64.52</v>
      </c>
      <c r="E130" s="11"/>
      <c r="F130" s="22">
        <v>215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66.81</v>
      </c>
      <c r="E132" s="11"/>
      <c r="F132" s="22">
        <v>211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73.510000000000005</v>
      </c>
      <c r="E133" s="11"/>
      <c r="F133" s="22">
        <v>1451</v>
      </c>
      <c r="G133" s="16"/>
      <c r="H133" s="165">
        <v>3</v>
      </c>
      <c r="I133" s="167">
        <v>454</v>
      </c>
      <c r="J133" s="167">
        <v>100</v>
      </c>
      <c r="K133" s="169">
        <f>((I133-J133)/I133)</f>
        <v>0.77973568281938321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75.319999999999993</v>
      </c>
      <c r="E134" s="11">
        <v>7.1</v>
      </c>
      <c r="F134" s="22">
        <v>442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427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76.44</v>
      </c>
      <c r="E136" s="11">
        <v>6.5</v>
      </c>
      <c r="F136" s="22">
        <v>878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0.57663289502047854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858</v>
      </c>
      <c r="G137" s="16"/>
      <c r="M137" s="173" t="s">
        <v>64</v>
      </c>
      <c r="N137" s="174"/>
      <c r="O137" s="37">
        <f>(J122-J123)/J122</f>
        <v>0.41140529531568226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0.28719723183391005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-1.9417475728155338E-2</v>
      </c>
      <c r="P139" s="2"/>
    </row>
    <row r="140" spans="1:16" x14ac:dyDescent="0.25">
      <c r="A140" s="2"/>
      <c r="B140" s="41"/>
      <c r="C140" s="45" t="s">
        <v>71</v>
      </c>
      <c r="D140" s="33">
        <v>91.21</v>
      </c>
      <c r="E140" s="33"/>
      <c r="F140" s="34"/>
      <c r="G140" s="46"/>
      <c r="H140" s="47" t="s">
        <v>1</v>
      </c>
      <c r="I140" s="33">
        <v>448</v>
      </c>
      <c r="J140" s="33">
        <v>390</v>
      </c>
      <c r="K140" s="34">
        <f>I140-J140</f>
        <v>58</v>
      </c>
      <c r="M140" s="182" t="s">
        <v>73</v>
      </c>
      <c r="N140" s="183"/>
      <c r="O140" s="70">
        <f>(J122-J125)/J122</f>
        <v>0.57230142566191444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72.45</v>
      </c>
      <c r="E141" s="33">
        <v>68.28</v>
      </c>
      <c r="F141" s="34">
        <v>94.25</v>
      </c>
      <c r="G141" s="48">
        <v>5.3</v>
      </c>
      <c r="H141" s="65" t="s">
        <v>2</v>
      </c>
      <c r="I141" s="35">
        <v>218</v>
      </c>
      <c r="J141" s="35">
        <v>182</v>
      </c>
      <c r="K141" s="34">
        <f>I141-J141</f>
        <v>36</v>
      </c>
      <c r="L141" s="49"/>
      <c r="M141" s="187" t="s">
        <v>75</v>
      </c>
      <c r="N141" s="188"/>
      <c r="O141" s="71">
        <f>(J121-J125)/J121</f>
        <v>0.81892649277861607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78.849999999999994</v>
      </c>
      <c r="E142" s="33">
        <v>64.41</v>
      </c>
      <c r="F142" s="34">
        <v>81.69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76.55</v>
      </c>
      <c r="E143" s="33">
        <v>54.59</v>
      </c>
      <c r="F143" s="34">
        <v>71.319999999999993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53.81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304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305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306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307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308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AE820-12B8-42EE-8C52-FBD4E1ADAF1F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130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B5" s="91"/>
      <c r="C5" s="222" t="s">
        <v>17</v>
      </c>
      <c r="D5" s="224" t="s">
        <v>18</v>
      </c>
      <c r="E5" s="224" t="s">
        <v>19</v>
      </c>
      <c r="F5" s="195" t="s">
        <v>20</v>
      </c>
      <c r="G5" s="195"/>
      <c r="H5" s="195"/>
      <c r="I5" s="195"/>
      <c r="J5" s="195"/>
      <c r="K5" s="196"/>
      <c r="L5" s="91"/>
      <c r="M5" s="92" t="s">
        <v>21</v>
      </c>
      <c r="N5" s="226" t="s">
        <v>19</v>
      </c>
      <c r="O5" s="227"/>
      <c r="P5" s="2"/>
    </row>
    <row r="6" spans="1:19" x14ac:dyDescent="0.25">
      <c r="A6" s="2"/>
      <c r="B6" s="91"/>
      <c r="C6" s="223"/>
      <c r="D6" s="225"/>
      <c r="E6" s="225"/>
      <c r="F6" s="93" t="s">
        <v>22</v>
      </c>
      <c r="G6" s="93" t="s">
        <v>23</v>
      </c>
      <c r="H6" s="93" t="s">
        <v>24</v>
      </c>
      <c r="I6" s="93" t="s">
        <v>25</v>
      </c>
      <c r="J6" s="228" t="s">
        <v>6</v>
      </c>
      <c r="K6" s="229"/>
      <c r="L6" s="91"/>
      <c r="M6" s="121">
        <v>1</v>
      </c>
      <c r="N6" s="230" t="s">
        <v>309</v>
      </c>
      <c r="O6" s="231"/>
      <c r="P6" s="2"/>
      <c r="R6" s="56" t="s">
        <v>0</v>
      </c>
      <c r="S6" s="56">
        <f>AVERAGE(J9,J66,J121)</f>
        <v>1102.1666666666667</v>
      </c>
    </row>
    <row r="7" spans="1:19" x14ac:dyDescent="0.25">
      <c r="A7" s="2"/>
      <c r="B7" s="91"/>
      <c r="C7" s="94" t="s">
        <v>26</v>
      </c>
      <c r="D7" s="116" t="s">
        <v>309</v>
      </c>
      <c r="E7" s="116" t="s">
        <v>309</v>
      </c>
      <c r="F7" s="117">
        <v>1402</v>
      </c>
      <c r="G7" s="96" t="s">
        <v>309</v>
      </c>
      <c r="H7" s="96" t="s">
        <v>309</v>
      </c>
      <c r="I7" s="96" t="s">
        <v>309</v>
      </c>
      <c r="J7" s="218">
        <v>1402</v>
      </c>
      <c r="K7" s="219"/>
      <c r="L7" s="91"/>
      <c r="M7" s="121">
        <v>2</v>
      </c>
      <c r="N7" s="218">
        <v>9.1999999999999993</v>
      </c>
      <c r="O7" s="219"/>
      <c r="P7" s="2"/>
      <c r="R7" s="56" t="s">
        <v>1</v>
      </c>
      <c r="S7" s="72">
        <f>AVERAGE(J10,J67,J122)</f>
        <v>576.75</v>
      </c>
    </row>
    <row r="8" spans="1:19" x14ac:dyDescent="0.25">
      <c r="A8" s="2"/>
      <c r="B8" s="91"/>
      <c r="C8" s="94" t="s">
        <v>27</v>
      </c>
      <c r="D8" s="116" t="s">
        <v>309</v>
      </c>
      <c r="E8" s="116" t="s">
        <v>309</v>
      </c>
      <c r="F8" s="117">
        <v>552</v>
      </c>
      <c r="G8" s="96" t="s">
        <v>309</v>
      </c>
      <c r="H8" s="96" t="s">
        <v>309</v>
      </c>
      <c r="I8" s="96" t="s">
        <v>309</v>
      </c>
      <c r="J8" s="218">
        <v>552</v>
      </c>
      <c r="K8" s="219"/>
      <c r="L8" s="91"/>
      <c r="M8" s="121">
        <v>3</v>
      </c>
      <c r="N8" s="218">
        <v>8</v>
      </c>
      <c r="O8" s="219"/>
      <c r="P8" s="2"/>
      <c r="R8" s="56" t="s">
        <v>2</v>
      </c>
      <c r="S8" s="73">
        <f>AVERAGE(J13,J70,J125)</f>
        <v>216.91666666666666</v>
      </c>
    </row>
    <row r="9" spans="1:19" x14ac:dyDescent="0.25">
      <c r="A9" s="2"/>
      <c r="B9" s="91"/>
      <c r="C9" s="94" t="s">
        <v>28</v>
      </c>
      <c r="D9" s="117">
        <v>65.48</v>
      </c>
      <c r="E9" s="117">
        <v>5.9</v>
      </c>
      <c r="F9" s="117">
        <v>1352</v>
      </c>
      <c r="G9" s="117">
        <v>1263</v>
      </c>
      <c r="H9" s="117">
        <v>1011</v>
      </c>
      <c r="I9" s="117">
        <v>1093</v>
      </c>
      <c r="J9" s="218">
        <v>1179.75</v>
      </c>
      <c r="K9" s="219"/>
      <c r="L9" s="91"/>
      <c r="M9" s="121">
        <v>4</v>
      </c>
      <c r="N9" s="218">
        <v>7.9</v>
      </c>
      <c r="O9" s="219"/>
      <c r="P9" s="2"/>
      <c r="R9" s="74" t="s">
        <v>576</v>
      </c>
      <c r="S9" s="76">
        <f>S6-S7</f>
        <v>525.41666666666674</v>
      </c>
    </row>
    <row r="10" spans="1:19" x14ac:dyDescent="0.25">
      <c r="A10" s="2"/>
      <c r="B10" s="91"/>
      <c r="C10" s="94" t="s">
        <v>30</v>
      </c>
      <c r="D10" s="117">
        <v>61.82</v>
      </c>
      <c r="E10" s="117">
        <v>8.4</v>
      </c>
      <c r="F10" s="117">
        <v>554</v>
      </c>
      <c r="G10" s="117">
        <v>646</v>
      </c>
      <c r="H10" s="117">
        <v>637</v>
      </c>
      <c r="I10" s="117">
        <v>578</v>
      </c>
      <c r="J10" s="218">
        <v>603.75</v>
      </c>
      <c r="K10" s="219"/>
      <c r="L10" s="91"/>
      <c r="M10" s="121">
        <v>5</v>
      </c>
      <c r="N10" s="218">
        <v>7.6</v>
      </c>
      <c r="O10" s="219"/>
      <c r="P10" s="2"/>
      <c r="R10" s="74" t="s">
        <v>31</v>
      </c>
      <c r="S10" s="76">
        <f>S7-S8</f>
        <v>359.83333333333337</v>
      </c>
    </row>
    <row r="11" spans="1:19" ht="15.75" thickBot="1" x14ac:dyDescent="0.3">
      <c r="A11" s="2"/>
      <c r="B11" s="91"/>
      <c r="C11" s="94" t="s">
        <v>32</v>
      </c>
      <c r="D11" s="117" t="s">
        <v>309</v>
      </c>
      <c r="E11" s="117" t="s">
        <v>309</v>
      </c>
      <c r="F11" s="117">
        <v>301</v>
      </c>
      <c r="G11" s="117">
        <v>284</v>
      </c>
      <c r="H11" s="117">
        <v>288</v>
      </c>
      <c r="I11" s="117">
        <v>302</v>
      </c>
      <c r="J11" s="218">
        <v>293.75</v>
      </c>
      <c r="K11" s="219"/>
      <c r="L11" s="91"/>
      <c r="M11" s="119">
        <v>6</v>
      </c>
      <c r="N11" s="220">
        <v>7.3</v>
      </c>
      <c r="O11" s="221"/>
      <c r="P11" s="2"/>
      <c r="R11" s="74" t="s">
        <v>29</v>
      </c>
      <c r="S11" s="75">
        <f>S6-S8</f>
        <v>885.25000000000011</v>
      </c>
    </row>
    <row r="12" spans="1:19" ht="15.75" thickBot="1" x14ac:dyDescent="0.3">
      <c r="A12" s="2"/>
      <c r="B12" s="91"/>
      <c r="C12" s="94" t="s">
        <v>34</v>
      </c>
      <c r="D12" s="117" t="s">
        <v>309</v>
      </c>
      <c r="E12" s="117" t="s">
        <v>309</v>
      </c>
      <c r="F12" s="117">
        <v>199</v>
      </c>
      <c r="G12" s="117">
        <v>206</v>
      </c>
      <c r="H12" s="117">
        <v>223</v>
      </c>
      <c r="I12" s="117">
        <v>219</v>
      </c>
      <c r="J12" s="218">
        <v>211.75</v>
      </c>
      <c r="K12" s="219"/>
      <c r="L12" s="91"/>
      <c r="M12" s="91"/>
      <c r="N12" s="98" t="s">
        <v>35</v>
      </c>
      <c r="O12" s="99" t="s">
        <v>36</v>
      </c>
      <c r="P12" s="2"/>
      <c r="R12" s="77" t="s">
        <v>577</v>
      </c>
      <c r="S12" s="234">
        <f>S9/S6</f>
        <v>0.47671253591410861</v>
      </c>
    </row>
    <row r="13" spans="1:19" ht="15.75" thickBot="1" x14ac:dyDescent="0.3">
      <c r="A13" s="2"/>
      <c r="B13" s="91"/>
      <c r="C13" s="97" t="s">
        <v>38</v>
      </c>
      <c r="D13" s="118">
        <v>62.97</v>
      </c>
      <c r="E13" s="118">
        <v>7.3</v>
      </c>
      <c r="F13" s="118">
        <v>201</v>
      </c>
      <c r="G13" s="118">
        <v>204</v>
      </c>
      <c r="H13" s="118">
        <v>222</v>
      </c>
      <c r="I13" s="118">
        <v>223</v>
      </c>
      <c r="J13" s="220">
        <v>212.5</v>
      </c>
      <c r="K13" s="221"/>
      <c r="L13" s="91"/>
      <c r="M13" s="101" t="s">
        <v>39</v>
      </c>
      <c r="N13" s="119">
        <v>3.82</v>
      </c>
      <c r="O13" s="120">
        <v>6.96</v>
      </c>
      <c r="P13" s="2"/>
      <c r="R13" s="77" t="s">
        <v>37</v>
      </c>
      <c r="S13" s="78">
        <f>S10/S7</f>
        <v>0.62389828059528973</v>
      </c>
    </row>
    <row r="14" spans="1:19" ht="15.75" thickBot="1" x14ac:dyDescent="0.3">
      <c r="A14" s="2"/>
      <c r="B14" s="91"/>
      <c r="C14" s="91"/>
      <c r="D14" s="91"/>
      <c r="E14" s="91"/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2"/>
      <c r="R14" s="77" t="s">
        <v>33</v>
      </c>
      <c r="S14" s="234">
        <f>S11/S6</f>
        <v>0.80319068501436575</v>
      </c>
    </row>
    <row r="15" spans="1:19" ht="15" customHeight="1" x14ac:dyDescent="0.25">
      <c r="A15" s="2"/>
      <c r="B15" s="91"/>
      <c r="C15" s="92" t="s">
        <v>17</v>
      </c>
      <c r="D15" s="123" t="s">
        <v>18</v>
      </c>
      <c r="E15" s="123" t="s">
        <v>19</v>
      </c>
      <c r="F15" s="124" t="s">
        <v>40</v>
      </c>
      <c r="G15" s="105"/>
      <c r="H15" s="92" t="s">
        <v>17</v>
      </c>
      <c r="I15" s="207" t="s">
        <v>41</v>
      </c>
      <c r="J15" s="207"/>
      <c r="K15" s="208"/>
      <c r="L15" s="91"/>
      <c r="M15" s="194" t="s">
        <v>42</v>
      </c>
      <c r="N15" s="195"/>
      <c r="O15" s="196"/>
      <c r="P15" s="2"/>
    </row>
    <row r="16" spans="1:19" x14ac:dyDescent="0.25">
      <c r="A16" s="2"/>
      <c r="B16" s="91"/>
      <c r="C16" s="94" t="s">
        <v>43</v>
      </c>
      <c r="D16" s="117">
        <v>24.82</v>
      </c>
      <c r="E16" s="117">
        <v>9.5</v>
      </c>
      <c r="F16" s="122">
        <v>937</v>
      </c>
      <c r="G16" s="91"/>
      <c r="H16" s="121" t="s">
        <v>1</v>
      </c>
      <c r="I16" s="209">
        <v>5.69</v>
      </c>
      <c r="J16" s="210"/>
      <c r="K16" s="211"/>
      <c r="L16" s="91"/>
      <c r="M16" s="98" t="s">
        <v>19</v>
      </c>
      <c r="N16" s="93" t="s">
        <v>44</v>
      </c>
      <c r="O16" s="99" t="s">
        <v>45</v>
      </c>
      <c r="P16" s="2"/>
    </row>
    <row r="17" spans="1:16" ht="15.75" thickBot="1" x14ac:dyDescent="0.3">
      <c r="A17" s="2"/>
      <c r="B17" s="91"/>
      <c r="C17" s="94" t="s">
        <v>46</v>
      </c>
      <c r="D17" s="117">
        <v>68.78</v>
      </c>
      <c r="E17" s="117" t="s">
        <v>309</v>
      </c>
      <c r="F17" s="122">
        <v>207</v>
      </c>
      <c r="G17" s="91"/>
      <c r="H17" s="119" t="s">
        <v>2</v>
      </c>
      <c r="I17" s="212">
        <v>5.37</v>
      </c>
      <c r="J17" s="213"/>
      <c r="K17" s="214"/>
      <c r="L17" s="91"/>
      <c r="M17" s="119">
        <v>7</v>
      </c>
      <c r="N17" s="118">
        <v>90</v>
      </c>
      <c r="O17" s="120">
        <v>0.04</v>
      </c>
      <c r="P17" s="2"/>
    </row>
    <row r="18" spans="1:16" ht="15.75" thickBot="1" x14ac:dyDescent="0.3">
      <c r="A18" s="2"/>
      <c r="B18" s="91"/>
      <c r="C18" s="94" t="s">
        <v>47</v>
      </c>
      <c r="D18" s="117">
        <v>67.760000000000005</v>
      </c>
      <c r="E18" s="117" t="s">
        <v>309</v>
      </c>
      <c r="F18" s="122">
        <v>200</v>
      </c>
      <c r="G18" s="91"/>
      <c r="H18" s="91"/>
      <c r="I18" s="91"/>
      <c r="J18" s="91"/>
      <c r="K18" s="91"/>
      <c r="L18" s="91"/>
      <c r="M18" s="91"/>
      <c r="N18" s="91"/>
      <c r="O18" s="91"/>
      <c r="P18" s="2"/>
    </row>
    <row r="19" spans="1:16" ht="15" customHeight="1" x14ac:dyDescent="0.25">
      <c r="A19" s="2"/>
      <c r="B19" s="91"/>
      <c r="C19" s="94" t="s">
        <v>48</v>
      </c>
      <c r="D19" s="117" t="s">
        <v>309</v>
      </c>
      <c r="E19" s="117" t="s">
        <v>309</v>
      </c>
      <c r="F19" s="122" t="s">
        <v>309</v>
      </c>
      <c r="G19" s="91"/>
      <c r="H19" s="194" t="s">
        <v>49</v>
      </c>
      <c r="I19" s="195"/>
      <c r="J19" s="195"/>
      <c r="K19" s="196"/>
      <c r="L19" s="91"/>
      <c r="M19" s="92" t="s">
        <v>50</v>
      </c>
      <c r="N19" s="103" t="s">
        <v>19</v>
      </c>
      <c r="O19" s="104" t="s">
        <v>51</v>
      </c>
      <c r="P19" s="2"/>
    </row>
    <row r="20" spans="1:16" x14ac:dyDescent="0.25">
      <c r="A20" s="2"/>
      <c r="B20" s="91"/>
      <c r="C20" s="94" t="s">
        <v>52</v>
      </c>
      <c r="D20" s="117">
        <v>68.709999999999994</v>
      </c>
      <c r="E20" s="117" t="s">
        <v>309</v>
      </c>
      <c r="F20" s="122">
        <v>205</v>
      </c>
      <c r="G20" s="91"/>
      <c r="H20" s="98" t="s">
        <v>53</v>
      </c>
      <c r="I20" s="93" t="s">
        <v>54</v>
      </c>
      <c r="J20" s="93" t="s">
        <v>55</v>
      </c>
      <c r="K20" s="99" t="s">
        <v>56</v>
      </c>
      <c r="L20" s="91"/>
      <c r="M20" s="121">
        <v>1</v>
      </c>
      <c r="N20" s="117">
        <v>5.7</v>
      </c>
      <c r="O20" s="122">
        <v>100</v>
      </c>
      <c r="P20" s="2"/>
    </row>
    <row r="21" spans="1:16" ht="15.75" thickBot="1" x14ac:dyDescent="0.3">
      <c r="A21" s="2"/>
      <c r="B21" s="91"/>
      <c r="C21" s="94" t="s">
        <v>57</v>
      </c>
      <c r="D21" s="117">
        <v>73.41</v>
      </c>
      <c r="E21" s="117" t="s">
        <v>309</v>
      </c>
      <c r="F21" s="122">
        <v>1422</v>
      </c>
      <c r="G21" s="91"/>
      <c r="H21" s="201">
        <v>3</v>
      </c>
      <c r="I21" s="203">
        <v>641</v>
      </c>
      <c r="J21" s="203">
        <v>95</v>
      </c>
      <c r="K21" s="205">
        <v>0.85</v>
      </c>
      <c r="L21" s="91"/>
      <c r="M21" s="119">
        <v>2</v>
      </c>
      <c r="N21" s="118">
        <v>5.6</v>
      </c>
      <c r="O21" s="120">
        <v>100</v>
      </c>
      <c r="P21" s="2"/>
    </row>
    <row r="22" spans="1:16" ht="15.75" customHeight="1" thickBot="1" x14ac:dyDescent="0.3">
      <c r="A22" s="2"/>
      <c r="B22" s="91"/>
      <c r="C22" s="94" t="s">
        <v>58</v>
      </c>
      <c r="D22" s="117">
        <v>75.3</v>
      </c>
      <c r="E22" s="117">
        <v>7.1</v>
      </c>
      <c r="F22" s="122">
        <v>418</v>
      </c>
      <c r="G22" s="91"/>
      <c r="H22" s="215"/>
      <c r="I22" s="216"/>
      <c r="J22" s="216"/>
      <c r="K22" s="217"/>
      <c r="L22" s="91"/>
      <c r="M22" s="91"/>
      <c r="N22" s="91"/>
      <c r="O22" s="91"/>
      <c r="P22" s="2"/>
    </row>
    <row r="23" spans="1:16" ht="15" customHeight="1" x14ac:dyDescent="0.25">
      <c r="A23" s="2"/>
      <c r="B23" s="91"/>
      <c r="C23" s="94" t="s">
        <v>59</v>
      </c>
      <c r="D23" s="117" t="s">
        <v>309</v>
      </c>
      <c r="E23" s="117" t="s">
        <v>309</v>
      </c>
      <c r="F23" s="122">
        <v>400</v>
      </c>
      <c r="G23" s="91"/>
      <c r="H23" s="201">
        <v>7</v>
      </c>
      <c r="I23" s="203">
        <v>277</v>
      </c>
      <c r="J23" s="203">
        <v>160</v>
      </c>
      <c r="K23" s="205">
        <v>0.42</v>
      </c>
      <c r="L23" s="91"/>
      <c r="M23" s="194" t="s">
        <v>60</v>
      </c>
      <c r="N23" s="195"/>
      <c r="O23" s="196"/>
      <c r="P23" s="2"/>
    </row>
    <row r="24" spans="1:16" ht="15.75" thickBot="1" x14ac:dyDescent="0.3">
      <c r="A24" s="2"/>
      <c r="B24" s="91"/>
      <c r="C24" s="94" t="s">
        <v>61</v>
      </c>
      <c r="D24" s="117">
        <v>76.31</v>
      </c>
      <c r="E24" s="117">
        <v>6.5</v>
      </c>
      <c r="F24" s="122">
        <v>905</v>
      </c>
      <c r="G24" s="91"/>
      <c r="H24" s="202"/>
      <c r="I24" s="204"/>
      <c r="J24" s="204"/>
      <c r="K24" s="206"/>
      <c r="L24" s="91"/>
      <c r="M24" s="192" t="s">
        <v>310</v>
      </c>
      <c r="N24" s="193"/>
      <c r="O24" s="128">
        <v>0.48820000000000002</v>
      </c>
      <c r="P24" s="2"/>
    </row>
    <row r="25" spans="1:16" ht="15.75" thickBot="1" x14ac:dyDescent="0.3">
      <c r="A25" s="2"/>
      <c r="B25" s="91"/>
      <c r="C25" s="97" t="s">
        <v>63</v>
      </c>
      <c r="D25" s="118" t="s">
        <v>309</v>
      </c>
      <c r="E25" s="118" t="s">
        <v>309</v>
      </c>
      <c r="F25" s="120">
        <v>883</v>
      </c>
      <c r="G25" s="91"/>
      <c r="H25" s="91"/>
      <c r="I25" s="91"/>
      <c r="J25" s="91"/>
      <c r="K25" s="91"/>
      <c r="L25" s="91"/>
      <c r="M25" s="192" t="s">
        <v>311</v>
      </c>
      <c r="N25" s="193"/>
      <c r="O25" s="128">
        <v>0.51349999999999996</v>
      </c>
      <c r="P25" s="2"/>
    </row>
    <row r="26" spans="1:16" ht="15.75" customHeight="1" thickBot="1" x14ac:dyDescent="0.3">
      <c r="A26" s="2"/>
      <c r="B26" s="91"/>
      <c r="C26" s="107" t="s">
        <v>309</v>
      </c>
      <c r="D26" s="107" t="s">
        <v>309</v>
      </c>
      <c r="E26" s="107" t="s">
        <v>309</v>
      </c>
      <c r="F26" s="107" t="s">
        <v>309</v>
      </c>
      <c r="G26" s="91"/>
      <c r="H26" s="194" t="s">
        <v>65</v>
      </c>
      <c r="I26" s="195"/>
      <c r="J26" s="195"/>
      <c r="K26" s="196"/>
      <c r="L26" s="91"/>
      <c r="M26" s="192" t="s">
        <v>312</v>
      </c>
      <c r="N26" s="193"/>
      <c r="O26" s="128">
        <v>0.27910000000000001</v>
      </c>
      <c r="P26" s="2"/>
    </row>
    <row r="27" spans="1:16" ht="15.75" customHeight="1" x14ac:dyDescent="0.25">
      <c r="A27" s="2"/>
      <c r="B27" s="108" t="s">
        <v>309</v>
      </c>
      <c r="C27" s="93" t="s">
        <v>17</v>
      </c>
      <c r="D27" s="93" t="s">
        <v>18</v>
      </c>
      <c r="E27" s="93" t="s">
        <v>14</v>
      </c>
      <c r="F27" s="99" t="s">
        <v>13</v>
      </c>
      <c r="G27" s="124" t="s">
        <v>19</v>
      </c>
      <c r="H27" s="93" t="s">
        <v>17</v>
      </c>
      <c r="I27" s="93" t="s">
        <v>67</v>
      </c>
      <c r="J27" s="93" t="s">
        <v>68</v>
      </c>
      <c r="K27" s="99" t="s">
        <v>69</v>
      </c>
      <c r="L27" s="91"/>
      <c r="M27" s="192" t="s">
        <v>313</v>
      </c>
      <c r="N27" s="193"/>
      <c r="O27" s="128">
        <v>-3.5000000000000001E-3</v>
      </c>
      <c r="P27" s="2"/>
    </row>
    <row r="28" spans="1:16" ht="15" customHeight="1" x14ac:dyDescent="0.25">
      <c r="A28" s="2"/>
      <c r="B28" s="108" t="s">
        <v>309</v>
      </c>
      <c r="C28" s="95" t="s">
        <v>71</v>
      </c>
      <c r="D28" s="117">
        <v>91.45</v>
      </c>
      <c r="E28" s="117" t="s">
        <v>309</v>
      </c>
      <c r="F28" s="122" t="s">
        <v>309</v>
      </c>
      <c r="G28" s="122" t="s">
        <v>309</v>
      </c>
      <c r="H28" s="117" t="s">
        <v>72</v>
      </c>
      <c r="I28" s="117">
        <v>336</v>
      </c>
      <c r="J28" s="117">
        <v>262</v>
      </c>
      <c r="K28" s="122">
        <v>74</v>
      </c>
      <c r="L28" s="91"/>
      <c r="M28" s="197" t="s">
        <v>314</v>
      </c>
      <c r="N28" s="198"/>
      <c r="O28" s="128">
        <v>0.64800000000000002</v>
      </c>
      <c r="P28" s="2"/>
    </row>
    <row r="29" spans="1:16" ht="15.75" thickBot="1" x14ac:dyDescent="0.3">
      <c r="A29" s="2"/>
      <c r="B29" s="108" t="s">
        <v>309</v>
      </c>
      <c r="C29" s="95" t="s">
        <v>74</v>
      </c>
      <c r="D29" s="117">
        <v>73.150000000000006</v>
      </c>
      <c r="E29" s="117">
        <v>69.14</v>
      </c>
      <c r="F29" s="122">
        <v>94.52</v>
      </c>
      <c r="G29" s="120">
        <v>5.6</v>
      </c>
      <c r="H29" s="118" t="s">
        <v>2</v>
      </c>
      <c r="I29" s="118">
        <v>229</v>
      </c>
      <c r="J29" s="118">
        <v>208</v>
      </c>
      <c r="K29" s="120">
        <v>21</v>
      </c>
      <c r="L29" s="91"/>
      <c r="M29" s="199" t="s">
        <v>315</v>
      </c>
      <c r="N29" s="200"/>
      <c r="O29" s="129">
        <v>0.81989999999999996</v>
      </c>
      <c r="P29" s="2"/>
    </row>
    <row r="30" spans="1:16" ht="15" customHeight="1" x14ac:dyDescent="0.25">
      <c r="A30" s="2"/>
      <c r="B30" s="108" t="s">
        <v>309</v>
      </c>
      <c r="C30" s="95" t="s">
        <v>76</v>
      </c>
      <c r="D30" s="117">
        <v>80.05</v>
      </c>
      <c r="E30" s="117">
        <v>65.56</v>
      </c>
      <c r="F30" s="122">
        <v>81.89</v>
      </c>
      <c r="G30" s="91"/>
      <c r="H30" s="91"/>
      <c r="I30" s="91"/>
      <c r="J30" s="91"/>
      <c r="K30" s="91"/>
      <c r="L30" s="91"/>
      <c r="M30" s="91"/>
      <c r="N30" s="91"/>
      <c r="O30" s="91"/>
      <c r="P30" s="2"/>
    </row>
    <row r="31" spans="1:16" ht="15" customHeight="1" x14ac:dyDescent="0.25">
      <c r="A31" s="2"/>
      <c r="B31" s="108" t="s">
        <v>309</v>
      </c>
      <c r="C31" s="95" t="s">
        <v>77</v>
      </c>
      <c r="D31" s="117">
        <v>74.900000000000006</v>
      </c>
      <c r="E31" s="117">
        <v>55.74</v>
      </c>
      <c r="F31" s="122">
        <v>74.42</v>
      </c>
      <c r="G31" s="91"/>
      <c r="H31" s="91"/>
      <c r="I31" s="91"/>
      <c r="J31" s="91"/>
      <c r="K31" s="91"/>
      <c r="L31" s="91"/>
      <c r="M31" s="91"/>
      <c r="N31" s="91"/>
      <c r="O31" s="91"/>
      <c r="P31" s="2"/>
    </row>
    <row r="32" spans="1:16" ht="15.75" customHeight="1" thickBot="1" x14ac:dyDescent="0.3">
      <c r="A32" s="2"/>
      <c r="B32" s="108" t="s">
        <v>309</v>
      </c>
      <c r="C32" s="109" t="s">
        <v>78</v>
      </c>
      <c r="D32" s="125">
        <v>55.35</v>
      </c>
      <c r="E32" s="125" t="s">
        <v>309</v>
      </c>
      <c r="F32" s="122" t="s">
        <v>309</v>
      </c>
      <c r="G32" s="107" t="s">
        <v>309</v>
      </c>
      <c r="H32" s="91"/>
      <c r="I32" s="91"/>
      <c r="J32" s="91"/>
      <c r="K32" s="91"/>
      <c r="L32" s="91"/>
      <c r="M32" s="91"/>
      <c r="N32" s="91"/>
      <c r="O32" s="91"/>
      <c r="P32" s="2"/>
    </row>
    <row r="33" spans="1:16" ht="15" customHeight="1" thickBot="1" x14ac:dyDescent="0.3">
      <c r="A33" s="2"/>
      <c r="B33" s="108" t="s">
        <v>309</v>
      </c>
      <c r="C33" s="110" t="s">
        <v>79</v>
      </c>
      <c r="D33" s="126">
        <v>91.5</v>
      </c>
      <c r="E33" s="126" t="s">
        <v>309</v>
      </c>
      <c r="F33" s="127" t="s">
        <v>309</v>
      </c>
      <c r="G33" s="111" t="s">
        <v>80</v>
      </c>
      <c r="H33" s="91"/>
      <c r="I33" s="91"/>
      <c r="J33" s="91"/>
      <c r="K33" s="91"/>
      <c r="L33" s="91"/>
      <c r="M33" s="91"/>
      <c r="N33" s="91"/>
      <c r="O33" s="91"/>
      <c r="P33" s="2"/>
    </row>
    <row r="34" spans="1:16" ht="15" customHeight="1" x14ac:dyDescent="0.25">
      <c r="A34" s="2"/>
      <c r="B34" s="108" t="s">
        <v>309</v>
      </c>
      <c r="C34" s="95" t="s">
        <v>81</v>
      </c>
      <c r="D34" s="95" t="s">
        <v>309</v>
      </c>
      <c r="E34" s="95" t="s">
        <v>309</v>
      </c>
      <c r="F34" s="95" t="s">
        <v>309</v>
      </c>
      <c r="G34" s="112" t="s">
        <v>309</v>
      </c>
      <c r="H34" s="91"/>
      <c r="I34" s="91"/>
      <c r="J34" s="91"/>
      <c r="K34" s="91"/>
      <c r="L34" s="91"/>
      <c r="M34" s="91"/>
      <c r="N34" s="91"/>
      <c r="O34" s="91"/>
      <c r="P34" s="2"/>
    </row>
    <row r="35" spans="1:16" ht="15.75" customHeight="1" x14ac:dyDescent="0.25">
      <c r="A35" s="2"/>
      <c r="B35" s="108" t="s">
        <v>309</v>
      </c>
      <c r="C35" s="95" t="s">
        <v>82</v>
      </c>
      <c r="D35" s="95" t="s">
        <v>309</v>
      </c>
      <c r="E35" s="95" t="s">
        <v>309</v>
      </c>
      <c r="F35" s="95" t="s">
        <v>309</v>
      </c>
      <c r="G35" s="106" t="s">
        <v>309</v>
      </c>
      <c r="H35" s="91"/>
      <c r="I35" s="91"/>
      <c r="J35" s="91"/>
      <c r="K35" s="91"/>
      <c r="L35" s="91"/>
      <c r="M35" s="91"/>
      <c r="N35" s="91"/>
      <c r="O35" s="91"/>
      <c r="P35" s="2"/>
    </row>
    <row r="36" spans="1:16" x14ac:dyDescent="0.25">
      <c r="A36" s="2"/>
      <c r="B36" s="108" t="s">
        <v>309</v>
      </c>
      <c r="C36" s="100" t="s">
        <v>82</v>
      </c>
      <c r="D36" s="100" t="s">
        <v>309</v>
      </c>
      <c r="E36" s="100" t="s">
        <v>309</v>
      </c>
      <c r="F36" s="100" t="s">
        <v>309</v>
      </c>
      <c r="G36" s="102" t="s">
        <v>309</v>
      </c>
      <c r="H36" s="91"/>
      <c r="I36" s="91"/>
      <c r="J36" s="91"/>
      <c r="K36" s="91"/>
      <c r="L36" s="91"/>
      <c r="M36" s="91"/>
      <c r="N36" s="91"/>
      <c r="O36" s="91"/>
      <c r="P36" s="2"/>
    </row>
    <row r="37" spans="1:16" x14ac:dyDescent="0.25">
      <c r="A37" s="2"/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2"/>
    </row>
    <row r="38" spans="1:16" x14ac:dyDescent="0.25">
      <c r="A38" s="2"/>
      <c r="B38" s="91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2"/>
    </row>
    <row r="39" spans="1:16" x14ac:dyDescent="0.25">
      <c r="A39" s="2"/>
      <c r="B39" s="91"/>
      <c r="C39" s="113" t="s">
        <v>83</v>
      </c>
      <c r="D39" s="114" t="s">
        <v>309</v>
      </c>
      <c r="E39" s="114" t="s">
        <v>309</v>
      </c>
      <c r="F39" s="114" t="s">
        <v>309</v>
      </c>
      <c r="G39" s="114" t="s">
        <v>309</v>
      </c>
      <c r="H39" s="114" t="s">
        <v>309</v>
      </c>
      <c r="I39" s="114" t="s">
        <v>309</v>
      </c>
      <c r="J39" s="114" t="s">
        <v>309</v>
      </c>
      <c r="K39" s="114" t="s">
        <v>309</v>
      </c>
      <c r="L39" s="114" t="s">
        <v>309</v>
      </c>
      <c r="M39" s="114" t="s">
        <v>309</v>
      </c>
      <c r="N39" s="114" t="s">
        <v>309</v>
      </c>
      <c r="O39" s="115" t="s">
        <v>309</v>
      </c>
      <c r="P39" s="2"/>
    </row>
    <row r="40" spans="1:16" ht="15" customHeight="1" x14ac:dyDescent="0.25">
      <c r="A40" s="2"/>
      <c r="B40" s="91"/>
      <c r="C40" s="189" t="s">
        <v>309</v>
      </c>
      <c r="D40" s="190"/>
      <c r="E40" s="190"/>
      <c r="F40" s="190"/>
      <c r="G40" s="190"/>
      <c r="H40" s="190"/>
      <c r="I40" s="190"/>
      <c r="J40" s="190"/>
      <c r="K40" s="190"/>
      <c r="L40" s="190"/>
      <c r="M40" s="190"/>
      <c r="N40" s="190"/>
      <c r="O40" s="191"/>
      <c r="P40" s="2"/>
    </row>
    <row r="41" spans="1:16" x14ac:dyDescent="0.25">
      <c r="A41" s="2"/>
      <c r="B41" s="91"/>
      <c r="C41" s="189" t="s">
        <v>316</v>
      </c>
      <c r="D41" s="190"/>
      <c r="E41" s="190"/>
      <c r="F41" s="190"/>
      <c r="G41" s="190"/>
      <c r="H41" s="190"/>
      <c r="I41" s="190"/>
      <c r="J41" s="190"/>
      <c r="K41" s="190"/>
      <c r="L41" s="190"/>
      <c r="M41" s="190"/>
      <c r="N41" s="190"/>
      <c r="O41" s="191"/>
      <c r="P41" s="2"/>
    </row>
    <row r="42" spans="1:16" x14ac:dyDescent="0.25">
      <c r="A42" s="2"/>
      <c r="B42" s="91"/>
      <c r="C42" s="189" t="s">
        <v>309</v>
      </c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1"/>
      <c r="P42" s="2"/>
    </row>
    <row r="43" spans="1:16" x14ac:dyDescent="0.25">
      <c r="A43" s="2"/>
      <c r="B43" s="91"/>
      <c r="C43" s="189" t="s">
        <v>317</v>
      </c>
      <c r="D43" s="190"/>
      <c r="E43" s="190"/>
      <c r="F43" s="190"/>
      <c r="G43" s="190"/>
      <c r="H43" s="190"/>
      <c r="I43" s="190"/>
      <c r="J43" s="190"/>
      <c r="K43" s="190"/>
      <c r="L43" s="190"/>
      <c r="M43" s="190"/>
      <c r="N43" s="190"/>
      <c r="O43" s="191"/>
      <c r="P43" s="2"/>
    </row>
    <row r="44" spans="1:16" x14ac:dyDescent="0.25">
      <c r="A44" s="2"/>
      <c r="B44" s="91"/>
      <c r="C44" s="189" t="s">
        <v>318</v>
      </c>
      <c r="D44" s="190"/>
      <c r="E44" s="190"/>
      <c r="F44" s="190"/>
      <c r="G44" s="190"/>
      <c r="H44" s="190"/>
      <c r="I44" s="190"/>
      <c r="J44" s="190"/>
      <c r="K44" s="190"/>
      <c r="L44" s="190"/>
      <c r="M44" s="190"/>
      <c r="N44" s="190"/>
      <c r="O44" s="191"/>
      <c r="P44" s="2"/>
    </row>
    <row r="45" spans="1:16" x14ac:dyDescent="0.25">
      <c r="A45" s="2"/>
      <c r="B45" s="91"/>
      <c r="C45" s="189" t="s">
        <v>319</v>
      </c>
      <c r="D45" s="190"/>
      <c r="E45" s="190"/>
      <c r="F45" s="190"/>
      <c r="G45" s="190"/>
      <c r="H45" s="190"/>
      <c r="I45" s="190"/>
      <c r="J45" s="190"/>
      <c r="K45" s="190"/>
      <c r="L45" s="190"/>
      <c r="M45" s="190"/>
      <c r="N45" s="190"/>
      <c r="O45" s="191"/>
      <c r="P45" s="2"/>
    </row>
    <row r="46" spans="1:16" x14ac:dyDescent="0.25">
      <c r="A46" s="2"/>
      <c r="B46" s="91"/>
      <c r="C46" s="189" t="s">
        <v>320</v>
      </c>
      <c r="D46" s="190"/>
      <c r="E46" s="190"/>
      <c r="F46" s="190"/>
      <c r="G46" s="190"/>
      <c r="H46" s="190"/>
      <c r="I46" s="190"/>
      <c r="J46" s="190"/>
      <c r="K46" s="190"/>
      <c r="L46" s="190"/>
      <c r="M46" s="190"/>
      <c r="N46" s="190"/>
      <c r="O46" s="19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130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1540</v>
      </c>
      <c r="G64" s="12"/>
      <c r="H64" s="12"/>
      <c r="I64" s="12"/>
      <c r="J64" s="159">
        <f>AVERAGE(F64:I64)</f>
        <v>1540</v>
      </c>
      <c r="K64" s="160"/>
      <c r="M64" s="8">
        <v>2</v>
      </c>
      <c r="N64" s="157">
        <v>9.1999999999999993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602</v>
      </c>
      <c r="G65" s="12"/>
      <c r="H65" s="12"/>
      <c r="I65" s="12"/>
      <c r="J65" s="159">
        <f t="shared" ref="J65:J70" si="0">AVERAGE(F65:I65)</f>
        <v>602</v>
      </c>
      <c r="K65" s="160"/>
      <c r="M65" s="8">
        <v>3</v>
      </c>
      <c r="N65" s="157">
        <v>8.5</v>
      </c>
      <c r="O65" s="158"/>
      <c r="P65" s="2"/>
    </row>
    <row r="66" spans="1:16" ht="15" customHeight="1" x14ac:dyDescent="0.25">
      <c r="A66" s="2"/>
      <c r="C66" s="9" t="s">
        <v>28</v>
      </c>
      <c r="D66" s="11">
        <v>55.69</v>
      </c>
      <c r="E66" s="11">
        <v>8.9</v>
      </c>
      <c r="F66" s="11">
        <v>1121</v>
      </c>
      <c r="G66" s="11">
        <v>849</v>
      </c>
      <c r="H66" s="11">
        <v>920</v>
      </c>
      <c r="I66" s="11">
        <v>1071</v>
      </c>
      <c r="J66" s="159">
        <f t="shared" si="0"/>
        <v>990.25</v>
      </c>
      <c r="K66" s="160"/>
      <c r="M66" s="8">
        <v>4</v>
      </c>
      <c r="N66" s="157">
        <v>8</v>
      </c>
      <c r="O66" s="158"/>
      <c r="P66" s="2"/>
    </row>
    <row r="67" spans="1:16" ht="15" customHeight="1" x14ac:dyDescent="0.25">
      <c r="A67" s="2"/>
      <c r="C67" s="9" t="s">
        <v>30</v>
      </c>
      <c r="D67" s="11">
        <v>60.83</v>
      </c>
      <c r="E67" s="11">
        <v>7.6</v>
      </c>
      <c r="F67" s="11">
        <v>567</v>
      </c>
      <c r="G67" s="11">
        <v>614</v>
      </c>
      <c r="H67" s="11">
        <v>591</v>
      </c>
      <c r="I67" s="11">
        <v>610</v>
      </c>
      <c r="J67" s="159">
        <f t="shared" si="0"/>
        <v>595.5</v>
      </c>
      <c r="K67" s="160"/>
      <c r="M67" s="8">
        <v>5</v>
      </c>
      <c r="N67" s="157">
        <v>8.1999999999999993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281</v>
      </c>
      <c r="G68" s="63">
        <v>329</v>
      </c>
      <c r="H68" s="63">
        <v>341</v>
      </c>
      <c r="I68" s="63">
        <v>379</v>
      </c>
      <c r="J68" s="159">
        <f t="shared" si="0"/>
        <v>332.5</v>
      </c>
      <c r="K68" s="160"/>
      <c r="M68" s="13">
        <v>6</v>
      </c>
      <c r="N68" s="161">
        <v>7.5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213</v>
      </c>
      <c r="G69" s="63">
        <v>219</v>
      </c>
      <c r="H69" s="63">
        <v>222</v>
      </c>
      <c r="I69" s="63">
        <v>226</v>
      </c>
      <c r="J69" s="159">
        <f t="shared" si="0"/>
        <v>220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61.49</v>
      </c>
      <c r="E70" s="15">
        <v>7.3</v>
      </c>
      <c r="F70" s="15">
        <v>211</v>
      </c>
      <c r="G70" s="15">
        <v>217</v>
      </c>
      <c r="H70" s="15">
        <v>220</v>
      </c>
      <c r="I70" s="15">
        <v>224</v>
      </c>
      <c r="J70" s="163">
        <f t="shared" si="0"/>
        <v>218</v>
      </c>
      <c r="K70" s="164"/>
      <c r="M70" s="67" t="s">
        <v>39</v>
      </c>
      <c r="N70" s="65">
        <v>3.63</v>
      </c>
      <c r="O70" s="66">
        <v>5.85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36.15</v>
      </c>
      <c r="E73" s="11">
        <v>10.6</v>
      </c>
      <c r="F73" s="22">
        <v>1573</v>
      </c>
      <c r="G73" s="16"/>
      <c r="H73" s="23" t="s">
        <v>1</v>
      </c>
      <c r="I73" s="175">
        <v>5.83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64.569999999999993</v>
      </c>
      <c r="E74" s="11"/>
      <c r="F74" s="22">
        <v>219</v>
      </c>
      <c r="G74" s="16"/>
      <c r="H74" s="27" t="s">
        <v>2</v>
      </c>
      <c r="I74" s="177">
        <v>5.49</v>
      </c>
      <c r="J74" s="177"/>
      <c r="K74" s="178"/>
      <c r="M74" s="65">
        <v>7</v>
      </c>
      <c r="N74" s="28">
        <v>73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70.03</v>
      </c>
      <c r="E75" s="11"/>
      <c r="F75" s="22">
        <v>215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68.239999999999995</v>
      </c>
      <c r="E77" s="11"/>
      <c r="F77" s="22">
        <v>210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76.87</v>
      </c>
      <c r="E78" s="11"/>
      <c r="F78" s="22">
        <v>1591</v>
      </c>
      <c r="G78" s="16"/>
      <c r="H78" s="165">
        <v>4</v>
      </c>
      <c r="I78" s="167">
        <v>629</v>
      </c>
      <c r="J78" s="167">
        <v>491</v>
      </c>
      <c r="K78" s="169">
        <f>((I78-J78)/I78)</f>
        <v>0.21939586645468998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75.53</v>
      </c>
      <c r="E79" s="11">
        <v>7.2</v>
      </c>
      <c r="F79" s="22">
        <v>410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396</v>
      </c>
      <c r="G80" s="16"/>
      <c r="H80" s="165">
        <v>8</v>
      </c>
      <c r="I80" s="167">
        <v>369</v>
      </c>
      <c r="J80" s="167">
        <v>218</v>
      </c>
      <c r="K80" s="169">
        <f>((I80-J80)/I80)</f>
        <v>0.40921409214092141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76.709999999999994</v>
      </c>
      <c r="E81" s="11">
        <v>6.6</v>
      </c>
      <c r="F81" s="22">
        <v>897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0.39863670790204492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881</v>
      </c>
      <c r="G82" s="16"/>
      <c r="M82" s="173" t="s">
        <v>64</v>
      </c>
      <c r="N82" s="174"/>
      <c r="O82" s="37">
        <f>(J67-J68)/J67</f>
        <v>0.44164567590260284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0.33834586466165412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9.0909090909090905E-3</v>
      </c>
      <c r="P84" s="2"/>
    </row>
    <row r="85" spans="1:16" x14ac:dyDescent="0.25">
      <c r="A85" s="2"/>
      <c r="B85" s="41"/>
      <c r="C85" s="45" t="s">
        <v>71</v>
      </c>
      <c r="D85" s="33">
        <v>91.3</v>
      </c>
      <c r="E85" s="33"/>
      <c r="F85" s="34"/>
      <c r="G85" s="46"/>
      <c r="H85" s="47" t="s">
        <v>72</v>
      </c>
      <c r="I85" s="33">
        <v>389</v>
      </c>
      <c r="J85" s="33">
        <v>332</v>
      </c>
      <c r="K85" s="34">
        <f>I85-J85</f>
        <v>57</v>
      </c>
      <c r="M85" s="182" t="s">
        <v>73</v>
      </c>
      <c r="N85" s="183"/>
      <c r="O85" s="70">
        <f>(J67-J70)/J67</f>
        <v>0.63392107472712012</v>
      </c>
      <c r="P85" s="2"/>
    </row>
    <row r="86" spans="1:16" ht="15.75" thickBot="1" x14ac:dyDescent="0.3">
      <c r="A86" s="2"/>
      <c r="B86" s="41"/>
      <c r="C86" s="45" t="s">
        <v>74</v>
      </c>
      <c r="D86" s="33">
        <v>72.75</v>
      </c>
      <c r="E86" s="33">
        <v>68.680000000000007</v>
      </c>
      <c r="F86" s="34">
        <v>94.41</v>
      </c>
      <c r="G86" s="48">
        <v>5.8</v>
      </c>
      <c r="H86" s="65" t="s">
        <v>2</v>
      </c>
      <c r="I86" s="35">
        <v>202</v>
      </c>
      <c r="J86" s="35">
        <v>169</v>
      </c>
      <c r="K86" s="34">
        <f>I86-J86</f>
        <v>33</v>
      </c>
      <c r="L86" s="49"/>
      <c r="M86" s="187" t="s">
        <v>75</v>
      </c>
      <c r="N86" s="188"/>
      <c r="O86" s="71">
        <f>(J66-J70)/J66</f>
        <v>0.77985357233021968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79.3</v>
      </c>
      <c r="E87" s="33">
        <v>64.7</v>
      </c>
      <c r="F87" s="34">
        <v>81.59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75.400000000000006</v>
      </c>
      <c r="E88" s="33">
        <v>56</v>
      </c>
      <c r="F88" s="34">
        <v>74.27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52.9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321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322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323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324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325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326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1532</v>
      </c>
      <c r="G119" s="12"/>
      <c r="H119" s="12"/>
      <c r="I119" s="12"/>
      <c r="J119" s="159">
        <f>AVERAGE(F119:I119)</f>
        <v>1532</v>
      </c>
      <c r="K119" s="160"/>
      <c r="M119" s="8">
        <v>2</v>
      </c>
      <c r="N119" s="157">
        <v>9.1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626</v>
      </c>
      <c r="G120" s="12"/>
      <c r="H120" s="12"/>
      <c r="I120" s="12"/>
      <c r="J120" s="159">
        <f t="shared" ref="J120:J125" si="1">AVERAGE(F120:I120)</f>
        <v>626</v>
      </c>
      <c r="K120" s="160"/>
      <c r="M120" s="8">
        <v>3</v>
      </c>
      <c r="N120" s="157">
        <v>8.4</v>
      </c>
      <c r="O120" s="158"/>
      <c r="P120" s="2"/>
    </row>
    <row r="121" spans="1:16" x14ac:dyDescent="0.25">
      <c r="A121" s="2"/>
      <c r="C121" s="9" t="s">
        <v>28</v>
      </c>
      <c r="D121" s="11">
        <v>63.17</v>
      </c>
      <c r="E121" s="11">
        <v>6.7</v>
      </c>
      <c r="F121" s="11">
        <v>1068</v>
      </c>
      <c r="G121" s="11">
        <v>1119</v>
      </c>
      <c r="H121" s="11">
        <v>1098</v>
      </c>
      <c r="I121" s="11">
        <v>1261</v>
      </c>
      <c r="J121" s="159">
        <f t="shared" si="1"/>
        <v>1136.5</v>
      </c>
      <c r="K121" s="160"/>
      <c r="M121" s="8">
        <v>4</v>
      </c>
      <c r="N121" s="157">
        <v>8.1</v>
      </c>
      <c r="O121" s="158"/>
      <c r="P121" s="2"/>
    </row>
    <row r="122" spans="1:16" x14ac:dyDescent="0.25">
      <c r="A122" s="2"/>
      <c r="C122" s="9" t="s">
        <v>30</v>
      </c>
      <c r="D122" s="11">
        <v>60.84</v>
      </c>
      <c r="E122" s="11">
        <v>7.3</v>
      </c>
      <c r="F122" s="11">
        <v>492</v>
      </c>
      <c r="G122" s="11">
        <v>567</v>
      </c>
      <c r="H122" s="11">
        <v>548</v>
      </c>
      <c r="I122" s="11">
        <v>517</v>
      </c>
      <c r="J122" s="159">
        <f t="shared" si="1"/>
        <v>531</v>
      </c>
      <c r="K122" s="160"/>
      <c r="M122" s="8">
        <v>5</v>
      </c>
      <c r="N122" s="157">
        <v>8.3000000000000007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307</v>
      </c>
      <c r="G123" s="63">
        <v>322</v>
      </c>
      <c r="H123" s="63">
        <v>316</v>
      </c>
      <c r="I123" s="63">
        <v>298</v>
      </c>
      <c r="J123" s="159">
        <f t="shared" si="1"/>
        <v>310.75</v>
      </c>
      <c r="K123" s="160"/>
      <c r="M123" s="13">
        <v>6</v>
      </c>
      <c r="N123" s="161">
        <v>7.4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214</v>
      </c>
      <c r="G124" s="63">
        <v>212</v>
      </c>
      <c r="H124" s="63">
        <v>208</v>
      </c>
      <c r="I124" s="63">
        <v>205</v>
      </c>
      <c r="J124" s="159">
        <f t="shared" si="1"/>
        <v>209.75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58.84</v>
      </c>
      <c r="E125" s="15">
        <v>7.3</v>
      </c>
      <c r="F125" s="15">
        <v>232</v>
      </c>
      <c r="G125" s="15">
        <v>223</v>
      </c>
      <c r="H125" s="15">
        <v>218</v>
      </c>
      <c r="I125" s="15">
        <v>208</v>
      </c>
      <c r="J125" s="163">
        <f t="shared" si="1"/>
        <v>220.25</v>
      </c>
      <c r="K125" s="164"/>
      <c r="M125" s="67" t="s">
        <v>39</v>
      </c>
      <c r="N125" s="65">
        <v>4.13</v>
      </c>
      <c r="O125" s="66">
        <v>5.84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32.090000000000003</v>
      </c>
      <c r="E128" s="11">
        <v>9.9</v>
      </c>
      <c r="F128" s="22">
        <v>1146</v>
      </c>
      <c r="G128" s="16"/>
      <c r="H128" s="23" t="s">
        <v>1</v>
      </c>
      <c r="I128" s="175">
        <v>5.68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66.349999999999994</v>
      </c>
      <c r="E129" s="11"/>
      <c r="F129" s="22">
        <v>242</v>
      </c>
      <c r="G129" s="16"/>
      <c r="H129" s="27" t="s">
        <v>2</v>
      </c>
      <c r="I129" s="177">
        <v>4.9800000000000004</v>
      </c>
      <c r="J129" s="177"/>
      <c r="K129" s="178"/>
      <c r="M129" s="65">
        <v>6.8</v>
      </c>
      <c r="N129" s="28">
        <v>88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71.62</v>
      </c>
      <c r="E130" s="11"/>
      <c r="F130" s="22">
        <v>238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68.48</v>
      </c>
      <c r="E132" s="11"/>
      <c r="F132" s="22">
        <v>236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74.42</v>
      </c>
      <c r="E133" s="11"/>
      <c r="F133" s="22">
        <v>1634</v>
      </c>
      <c r="G133" s="16"/>
      <c r="H133" s="165">
        <v>11</v>
      </c>
      <c r="I133" s="167">
        <v>465</v>
      </c>
      <c r="J133" s="167">
        <v>388</v>
      </c>
      <c r="K133" s="169">
        <f>((I133-J133)/I133)</f>
        <v>0.16559139784946236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74.42</v>
      </c>
      <c r="E134" s="11">
        <v>7.3</v>
      </c>
      <c r="F134" s="22">
        <v>385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361</v>
      </c>
      <c r="G135" s="16"/>
      <c r="H135" s="165">
        <v>12</v>
      </c>
      <c r="I135" s="167">
        <v>452</v>
      </c>
      <c r="J135" s="167">
        <v>288</v>
      </c>
      <c r="K135" s="169">
        <f>((I135-J135)/I135)</f>
        <v>0.36283185840707965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76.58</v>
      </c>
      <c r="E136" s="11">
        <v>6.7</v>
      </c>
      <c r="F136" s="22">
        <v>864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0.53277606687197532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845</v>
      </c>
      <c r="G137" s="16"/>
      <c r="M137" s="173" t="s">
        <v>64</v>
      </c>
      <c r="N137" s="174"/>
      <c r="O137" s="37">
        <f>(J122-J123)/J122</f>
        <v>0.4147834274952919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0.32502011263073211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-5.0059594755661505E-2</v>
      </c>
      <c r="P139" s="2"/>
    </row>
    <row r="140" spans="1:16" x14ac:dyDescent="0.25">
      <c r="A140" s="2"/>
      <c r="B140" s="41"/>
      <c r="C140" s="45" t="s">
        <v>71</v>
      </c>
      <c r="D140" s="33">
        <v>91.35</v>
      </c>
      <c r="E140" s="33"/>
      <c r="F140" s="34"/>
      <c r="G140" s="46"/>
      <c r="H140" s="47" t="s">
        <v>1</v>
      </c>
      <c r="I140" s="33">
        <v>512</v>
      </c>
      <c r="J140" s="33">
        <v>447</v>
      </c>
      <c r="K140" s="34">
        <f>I140-J140</f>
        <v>65</v>
      </c>
      <c r="M140" s="182" t="s">
        <v>73</v>
      </c>
      <c r="N140" s="183"/>
      <c r="O140" s="70">
        <f>(J122-J125)/J122</f>
        <v>0.58521657250470804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72.25</v>
      </c>
      <c r="E141" s="33">
        <v>68.42</v>
      </c>
      <c r="F141" s="34">
        <v>94.71</v>
      </c>
      <c r="G141" s="48">
        <v>5.2</v>
      </c>
      <c r="H141" s="65" t="s">
        <v>2</v>
      </c>
      <c r="I141" s="35">
        <v>251</v>
      </c>
      <c r="J141" s="35">
        <v>212</v>
      </c>
      <c r="K141" s="34">
        <f>I141-J141</f>
        <v>39</v>
      </c>
      <c r="L141" s="49"/>
      <c r="M141" s="187" t="s">
        <v>75</v>
      </c>
      <c r="N141" s="188"/>
      <c r="O141" s="71">
        <f>(J121-J125)/J121</f>
        <v>0.80620325560932693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78.349999999999994</v>
      </c>
      <c r="E142" s="33">
        <v>64.12</v>
      </c>
      <c r="F142" s="34">
        <v>81.849999999999994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75.650000000000006</v>
      </c>
      <c r="E143" s="33">
        <v>55.56</v>
      </c>
      <c r="F143" s="34">
        <v>73.45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53.71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327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328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329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330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331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2">IFERROR((AVERAGE(E34,E91,E146))," ")</f>
        <v xml:space="preserve"> </v>
      </c>
      <c r="F169" s="33" t="str">
        <f t="shared" si="2"/>
        <v xml:space="preserve"> </v>
      </c>
    </row>
    <row r="170" spans="1:16" hidden="1" x14ac:dyDescent="0.25">
      <c r="C170" s="56" t="s">
        <v>82</v>
      </c>
      <c r="D170" s="33" t="str">
        <f t="shared" ref="D170:F171" si="3">IFERROR((AVERAGE(D35,D92,D147))," ")</f>
        <v xml:space="preserve"> </v>
      </c>
      <c r="E170" s="33" t="str">
        <f t="shared" si="3"/>
        <v xml:space="preserve"> </v>
      </c>
      <c r="F170" s="33" t="str">
        <f t="shared" si="3"/>
        <v xml:space="preserve"> </v>
      </c>
    </row>
    <row r="171" spans="1:16" hidden="1" x14ac:dyDescent="0.25">
      <c r="C171" s="56" t="s">
        <v>82</v>
      </c>
      <c r="D171" s="33" t="str">
        <f t="shared" si="3"/>
        <v xml:space="preserve"> </v>
      </c>
      <c r="E171" s="33" t="str">
        <f t="shared" si="3"/>
        <v xml:space="preserve"> </v>
      </c>
      <c r="F171" s="33" t="str">
        <f t="shared" si="3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E15C2-9C86-4F72-B8FA-AB3A935FECCF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1165.25</v>
      </c>
    </row>
    <row r="7" spans="1:19" x14ac:dyDescent="0.25">
      <c r="A7" s="2"/>
      <c r="C7" s="9" t="s">
        <v>26</v>
      </c>
      <c r="D7" s="10"/>
      <c r="E7" s="10"/>
      <c r="F7" s="11">
        <v>1469</v>
      </c>
      <c r="G7" s="12"/>
      <c r="H7" s="12"/>
      <c r="I7" s="12"/>
      <c r="J7" s="159">
        <f>AVERAGE(F7:I7)</f>
        <v>1469</v>
      </c>
      <c r="K7" s="160"/>
      <c r="M7" s="8">
        <v>2</v>
      </c>
      <c r="N7" s="157">
        <v>9.4</v>
      </c>
      <c r="O7" s="158"/>
      <c r="P7" s="2"/>
      <c r="R7" s="56" t="s">
        <v>1</v>
      </c>
      <c r="S7" s="72">
        <f>AVERAGE(J10,J67,J122)</f>
        <v>607.16666666666663</v>
      </c>
    </row>
    <row r="8" spans="1:19" x14ac:dyDescent="0.25">
      <c r="A8" s="2"/>
      <c r="C8" s="9" t="s">
        <v>27</v>
      </c>
      <c r="D8" s="10"/>
      <c r="E8" s="10"/>
      <c r="F8" s="11">
        <v>559</v>
      </c>
      <c r="G8" s="12"/>
      <c r="H8" s="12"/>
      <c r="I8" s="12"/>
      <c r="J8" s="159">
        <f t="shared" ref="J8:J13" si="0">AVERAGE(F8:I8)</f>
        <v>559</v>
      </c>
      <c r="K8" s="160"/>
      <c r="M8" s="8">
        <v>3</v>
      </c>
      <c r="N8" s="157">
        <v>9.5</v>
      </c>
      <c r="O8" s="158"/>
      <c r="P8" s="2"/>
      <c r="R8" s="56" t="s">
        <v>2</v>
      </c>
      <c r="S8" s="73">
        <f>AVERAGE(J13,J70,J125)</f>
        <v>205.5</v>
      </c>
    </row>
    <row r="9" spans="1:19" x14ac:dyDescent="0.25">
      <c r="A9" s="2"/>
      <c r="C9" s="9" t="s">
        <v>28</v>
      </c>
      <c r="D9" s="11">
        <v>63.23</v>
      </c>
      <c r="E9" s="11">
        <v>6.1</v>
      </c>
      <c r="F9" s="11">
        <v>1288</v>
      </c>
      <c r="G9" s="11">
        <v>1276</v>
      </c>
      <c r="H9" s="11">
        <v>1243</v>
      </c>
      <c r="I9" s="11">
        <v>1076</v>
      </c>
      <c r="J9" s="159">
        <f t="shared" si="0"/>
        <v>1220.75</v>
      </c>
      <c r="K9" s="160"/>
      <c r="M9" s="8">
        <v>4</v>
      </c>
      <c r="N9" s="157">
        <v>8.5</v>
      </c>
      <c r="O9" s="158"/>
      <c r="P9" s="2"/>
      <c r="R9" s="74" t="s">
        <v>576</v>
      </c>
      <c r="S9" s="76">
        <f>S6-S7</f>
        <v>558.08333333333337</v>
      </c>
    </row>
    <row r="10" spans="1:19" x14ac:dyDescent="0.25">
      <c r="A10" s="2"/>
      <c r="C10" s="9" t="s">
        <v>30</v>
      </c>
      <c r="D10" s="11">
        <v>60.27</v>
      </c>
      <c r="E10" s="11">
        <v>8</v>
      </c>
      <c r="F10" s="11">
        <v>629</v>
      </c>
      <c r="G10" s="11">
        <v>622</v>
      </c>
      <c r="H10" s="11">
        <v>666</v>
      </c>
      <c r="I10" s="11">
        <v>621</v>
      </c>
      <c r="J10" s="159">
        <f t="shared" si="0"/>
        <v>634.5</v>
      </c>
      <c r="K10" s="160"/>
      <c r="M10" s="8">
        <v>5</v>
      </c>
      <c r="N10" s="157">
        <v>9.3000000000000007</v>
      </c>
      <c r="O10" s="158"/>
      <c r="P10" s="2"/>
      <c r="R10" s="74" t="s">
        <v>31</v>
      </c>
      <c r="S10" s="76">
        <f>S7-S8</f>
        <v>401.66666666666663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377</v>
      </c>
      <c r="G11" s="63">
        <v>379</v>
      </c>
      <c r="H11" s="63">
        <v>401</v>
      </c>
      <c r="I11" s="63">
        <v>379</v>
      </c>
      <c r="J11" s="159">
        <f t="shared" si="0"/>
        <v>384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959.75</v>
      </c>
    </row>
    <row r="12" spans="1:19" ht="15.75" thickBot="1" x14ac:dyDescent="0.3">
      <c r="A12" s="2"/>
      <c r="C12" s="9" t="s">
        <v>34</v>
      </c>
      <c r="D12" s="11"/>
      <c r="E12" s="11"/>
      <c r="F12" s="11">
        <v>215</v>
      </c>
      <c r="G12" s="63">
        <v>220</v>
      </c>
      <c r="H12" s="63">
        <v>239</v>
      </c>
      <c r="I12" s="63">
        <v>202</v>
      </c>
      <c r="J12" s="159">
        <f t="shared" si="0"/>
        <v>219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0.47893871129228349</v>
      </c>
    </row>
    <row r="13" spans="1:19" ht="15.75" thickBot="1" x14ac:dyDescent="0.3">
      <c r="A13" s="2"/>
      <c r="C13" s="14" t="s">
        <v>38</v>
      </c>
      <c r="D13" s="15">
        <v>60.14</v>
      </c>
      <c r="E13" s="15">
        <v>7.4</v>
      </c>
      <c r="F13" s="15">
        <v>222</v>
      </c>
      <c r="G13" s="15">
        <v>229</v>
      </c>
      <c r="H13" s="15">
        <v>233</v>
      </c>
      <c r="I13" s="15">
        <v>211</v>
      </c>
      <c r="J13" s="163">
        <f t="shared" si="0"/>
        <v>223.75</v>
      </c>
      <c r="K13" s="164"/>
      <c r="M13" s="67" t="s">
        <v>39</v>
      </c>
      <c r="N13" s="65">
        <v>3.09</v>
      </c>
      <c r="O13" s="66">
        <v>5.88</v>
      </c>
      <c r="P13" s="2"/>
      <c r="R13" s="77" t="s">
        <v>37</v>
      </c>
      <c r="S13" s="78">
        <f>S10/S7</f>
        <v>0.66154268460060384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0.82364299506543659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19.27</v>
      </c>
      <c r="E16" s="11">
        <v>10.1</v>
      </c>
      <c r="F16" s="22">
        <v>1098</v>
      </c>
      <c r="G16" s="16"/>
      <c r="H16" s="23" t="s">
        <v>1</v>
      </c>
      <c r="I16" s="175">
        <v>6.5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67.77</v>
      </c>
      <c r="E17" s="11"/>
      <c r="F17" s="22">
        <v>216</v>
      </c>
      <c r="G17" s="16"/>
      <c r="H17" s="27" t="s">
        <v>2</v>
      </c>
      <c r="I17" s="177">
        <v>6.39</v>
      </c>
      <c r="J17" s="177"/>
      <c r="K17" s="178"/>
      <c r="M17" s="65">
        <v>6.9</v>
      </c>
      <c r="N17" s="28">
        <v>132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68.66</v>
      </c>
      <c r="E18" s="11"/>
      <c r="F18" s="22">
        <v>225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66.97</v>
      </c>
      <c r="E20" s="11"/>
      <c r="F20" s="22">
        <v>211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150</v>
      </c>
      <c r="P20" s="2"/>
    </row>
    <row r="21" spans="1:16" ht="15.75" thickBot="1" x14ac:dyDescent="0.3">
      <c r="A21" s="2"/>
      <c r="C21" s="21" t="s">
        <v>57</v>
      </c>
      <c r="D21" s="11">
        <v>75.349999999999994</v>
      </c>
      <c r="E21" s="11"/>
      <c r="F21" s="22">
        <v>1679</v>
      </c>
      <c r="G21" s="16"/>
      <c r="H21" s="165">
        <v>1</v>
      </c>
      <c r="I21" s="167">
        <v>537</v>
      </c>
      <c r="J21" s="167">
        <v>202</v>
      </c>
      <c r="K21" s="169">
        <f>((I21-J21)/I21)</f>
        <v>0.62383612662942267</v>
      </c>
      <c r="M21" s="13">
        <v>2</v>
      </c>
      <c r="N21" s="35">
        <v>5.5</v>
      </c>
      <c r="O21" s="36">
        <v>150</v>
      </c>
      <c r="P21" s="2"/>
    </row>
    <row r="22" spans="1:16" ht="15.75" customHeight="1" thickBot="1" x14ac:dyDescent="0.3">
      <c r="A22" s="2"/>
      <c r="C22" s="21" t="s">
        <v>58</v>
      </c>
      <c r="D22" s="11">
        <v>76.13</v>
      </c>
      <c r="E22" s="11">
        <v>6.8</v>
      </c>
      <c r="F22" s="22">
        <v>519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505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77.52</v>
      </c>
      <c r="E24" s="11">
        <v>6.4</v>
      </c>
      <c r="F24" s="22">
        <v>893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0.48023755887773911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888</v>
      </c>
      <c r="G25" s="16"/>
      <c r="M25" s="173" t="s">
        <v>64</v>
      </c>
      <c r="N25" s="174"/>
      <c r="O25" s="37">
        <f>(J10-J11)/J10</f>
        <v>0.39479905437352247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0.4296875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-2.1689497716894976E-2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90.87</v>
      </c>
      <c r="E28" s="33"/>
      <c r="F28" s="34"/>
      <c r="G28" s="46"/>
      <c r="H28" s="47" t="s">
        <v>72</v>
      </c>
      <c r="I28" s="33">
        <v>889</v>
      </c>
      <c r="J28" s="33">
        <v>800</v>
      </c>
      <c r="K28" s="34">
        <f>I28-J28</f>
        <v>89</v>
      </c>
      <c r="M28" s="182" t="s">
        <v>73</v>
      </c>
      <c r="N28" s="183"/>
      <c r="O28" s="70">
        <f>(J10-J13)/J10</f>
        <v>0.64736012608353033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68.69</v>
      </c>
      <c r="F29" s="34">
        <v>94.04</v>
      </c>
      <c r="G29" s="48">
        <v>5.8</v>
      </c>
      <c r="H29" s="65" t="s">
        <v>2</v>
      </c>
      <c r="I29" s="35">
        <v>252</v>
      </c>
      <c r="J29" s="35">
        <v>226</v>
      </c>
      <c r="K29" s="36">
        <f>I29-J29</f>
        <v>26</v>
      </c>
      <c r="L29" s="49"/>
      <c r="M29" s="187" t="s">
        <v>75</v>
      </c>
      <c r="N29" s="188"/>
      <c r="O29" s="71">
        <f>(J9-J13)/J9</f>
        <v>0.81671103829612945</v>
      </c>
      <c r="P29" s="2"/>
    </row>
    <row r="30" spans="1:16" ht="15" customHeight="1" x14ac:dyDescent="0.25">
      <c r="A30" s="2"/>
      <c r="B30" s="41"/>
      <c r="C30" s="45" t="s">
        <v>76</v>
      </c>
      <c r="D30" s="33">
        <v>80.05</v>
      </c>
      <c r="E30" s="33">
        <v>64.91</v>
      </c>
      <c r="F30" s="34">
        <v>81.09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75.05</v>
      </c>
      <c r="E31" s="33">
        <v>54.2</v>
      </c>
      <c r="F31" s="34">
        <v>72.22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56.77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90.92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332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333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334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335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336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337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2079</v>
      </c>
      <c r="G64" s="12"/>
      <c r="H64" s="12"/>
      <c r="I64" s="12"/>
      <c r="J64" s="159">
        <f>AVERAGE(F64:I64)</f>
        <v>2079</v>
      </c>
      <c r="K64" s="160"/>
      <c r="M64" s="8">
        <v>2</v>
      </c>
      <c r="N64" s="157">
        <v>9.5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619</v>
      </c>
      <c r="G65" s="12"/>
      <c r="H65" s="12"/>
      <c r="I65" s="12"/>
      <c r="J65" s="159">
        <f t="shared" ref="J65:J70" si="1">AVERAGE(F65:I65)</f>
        <v>619</v>
      </c>
      <c r="K65" s="160"/>
      <c r="M65" s="8">
        <v>3</v>
      </c>
      <c r="N65" s="157">
        <v>9</v>
      </c>
      <c r="O65" s="158"/>
      <c r="P65" s="2"/>
    </row>
    <row r="66" spans="1:16" ht="15" customHeight="1" x14ac:dyDescent="0.25">
      <c r="A66" s="2"/>
      <c r="C66" s="9" t="s">
        <v>28</v>
      </c>
      <c r="D66" s="11">
        <v>61.98</v>
      </c>
      <c r="E66" s="11">
        <v>7.5</v>
      </c>
      <c r="F66" s="11">
        <v>1191</v>
      </c>
      <c r="G66" s="11">
        <v>1041</v>
      </c>
      <c r="H66" s="11">
        <v>1012</v>
      </c>
      <c r="I66" s="11">
        <v>1152</v>
      </c>
      <c r="J66" s="159">
        <f t="shared" si="1"/>
        <v>1099</v>
      </c>
      <c r="K66" s="160"/>
      <c r="M66" s="8">
        <v>4</v>
      </c>
      <c r="N66" s="157">
        <v>8.3000000000000007</v>
      </c>
      <c r="O66" s="158"/>
      <c r="P66" s="2"/>
    </row>
    <row r="67" spans="1:16" ht="15" customHeight="1" x14ac:dyDescent="0.25">
      <c r="A67" s="2"/>
      <c r="C67" s="9" t="s">
        <v>30</v>
      </c>
      <c r="D67" s="11">
        <v>59.73</v>
      </c>
      <c r="E67" s="11">
        <v>8</v>
      </c>
      <c r="F67" s="11">
        <v>680</v>
      </c>
      <c r="G67" s="11">
        <v>609</v>
      </c>
      <c r="H67" s="11">
        <v>589</v>
      </c>
      <c r="I67" s="11">
        <v>663</v>
      </c>
      <c r="J67" s="159">
        <f t="shared" si="1"/>
        <v>635.25</v>
      </c>
      <c r="K67" s="160"/>
      <c r="M67" s="8">
        <v>5</v>
      </c>
      <c r="N67" s="157">
        <v>8.6999999999999993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402</v>
      </c>
      <c r="G68" s="63">
        <v>312</v>
      </c>
      <c r="H68" s="63">
        <v>291</v>
      </c>
      <c r="I68" s="63">
        <v>325</v>
      </c>
      <c r="J68" s="159">
        <f t="shared" si="1"/>
        <v>332.5</v>
      </c>
      <c r="K68" s="160"/>
      <c r="M68" s="13">
        <v>6</v>
      </c>
      <c r="N68" s="161">
        <v>7.2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217</v>
      </c>
      <c r="G69" s="63">
        <v>188</v>
      </c>
      <c r="H69" s="63">
        <v>193</v>
      </c>
      <c r="I69" s="63">
        <v>195</v>
      </c>
      <c r="J69" s="159">
        <f t="shared" si="1"/>
        <v>198.25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59.15</v>
      </c>
      <c r="E70" s="15">
        <v>7.3</v>
      </c>
      <c r="F70" s="15">
        <v>215</v>
      </c>
      <c r="G70" s="15">
        <v>187</v>
      </c>
      <c r="H70" s="15">
        <v>191</v>
      </c>
      <c r="I70" s="15">
        <v>193</v>
      </c>
      <c r="J70" s="163">
        <f t="shared" si="1"/>
        <v>196.5</v>
      </c>
      <c r="K70" s="164"/>
      <c r="M70" s="67" t="s">
        <v>39</v>
      </c>
      <c r="N70" s="65">
        <v>3.29</v>
      </c>
      <c r="O70" s="66">
        <v>5.97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21.48</v>
      </c>
      <c r="E73" s="11">
        <v>9.9</v>
      </c>
      <c r="F73" s="22">
        <v>1277</v>
      </c>
      <c r="G73" s="16"/>
      <c r="H73" s="23" t="s">
        <v>1</v>
      </c>
      <c r="I73" s="175">
        <v>6.17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64.48</v>
      </c>
      <c r="E74" s="11"/>
      <c r="F74" s="22">
        <v>208</v>
      </c>
      <c r="G74" s="16"/>
      <c r="H74" s="27" t="s">
        <v>2</v>
      </c>
      <c r="I74" s="177">
        <v>5.83</v>
      </c>
      <c r="J74" s="177"/>
      <c r="K74" s="178"/>
      <c r="M74" s="65">
        <v>6.9</v>
      </c>
      <c r="N74" s="28">
        <v>54</v>
      </c>
      <c r="O74" s="66">
        <v>0.05</v>
      </c>
      <c r="P74" s="2"/>
    </row>
    <row r="75" spans="1:16" ht="15" customHeight="1" thickBot="1" x14ac:dyDescent="0.3">
      <c r="A75" s="2"/>
      <c r="C75" s="21" t="s">
        <v>47</v>
      </c>
      <c r="D75" s="11">
        <v>67.25</v>
      </c>
      <c r="E75" s="11"/>
      <c r="F75" s="22">
        <v>205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65.31</v>
      </c>
      <c r="E77" s="11"/>
      <c r="F77" s="22">
        <v>202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75.87</v>
      </c>
      <c r="E78" s="11"/>
      <c r="F78" s="22">
        <v>1785</v>
      </c>
      <c r="G78" s="16"/>
      <c r="H78" s="165">
        <v>2</v>
      </c>
      <c r="I78" s="167">
        <v>678</v>
      </c>
      <c r="J78" s="167">
        <v>312</v>
      </c>
      <c r="K78" s="169">
        <f>((I78-J78)/I78)</f>
        <v>0.53982300884955747</v>
      </c>
      <c r="M78" s="13">
        <v>2</v>
      </c>
      <c r="N78" s="35">
        <v>5.9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75.87</v>
      </c>
      <c r="E79" s="11">
        <v>6.9</v>
      </c>
      <c r="F79" s="22">
        <v>511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494</v>
      </c>
      <c r="G80" s="16"/>
      <c r="H80" s="165">
        <v>5</v>
      </c>
      <c r="I80" s="167">
        <v>415</v>
      </c>
      <c r="J80" s="167">
        <v>212</v>
      </c>
      <c r="K80" s="169">
        <f>((I80-J80)/I80)</f>
        <v>0.48915662650602409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77.22</v>
      </c>
      <c r="E81" s="11">
        <v>6.5</v>
      </c>
      <c r="F81" s="22">
        <v>898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0.42197452229299365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879</v>
      </c>
      <c r="G82" s="16"/>
      <c r="M82" s="173" t="s">
        <v>64</v>
      </c>
      <c r="N82" s="174"/>
      <c r="O82" s="37">
        <f>(J67-J68)/J67</f>
        <v>0.47658402203856748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0.4037593984962406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8.8272383354350576E-3</v>
      </c>
      <c r="P84" s="2"/>
    </row>
    <row r="85" spans="1:16" x14ac:dyDescent="0.25">
      <c r="A85" s="2"/>
      <c r="B85" s="41"/>
      <c r="C85" s="45" t="s">
        <v>71</v>
      </c>
      <c r="D85" s="33">
        <v>91.4</v>
      </c>
      <c r="E85" s="33"/>
      <c r="F85" s="34"/>
      <c r="G85" s="46"/>
      <c r="H85" s="47" t="s">
        <v>72</v>
      </c>
      <c r="I85" s="33">
        <v>412</v>
      </c>
      <c r="J85" s="33">
        <v>343</v>
      </c>
      <c r="K85" s="34">
        <f>I85-J85</f>
        <v>69</v>
      </c>
      <c r="M85" s="182" t="s">
        <v>73</v>
      </c>
      <c r="N85" s="183"/>
      <c r="O85" s="70">
        <f>(J67-J70)/J67</f>
        <v>0.6906729634002361</v>
      </c>
      <c r="P85" s="2"/>
    </row>
    <row r="86" spans="1:16" ht="15.75" thickBot="1" x14ac:dyDescent="0.3">
      <c r="A86" s="2"/>
      <c r="B86" s="41"/>
      <c r="C86" s="45" t="s">
        <v>74</v>
      </c>
      <c r="D86" s="33">
        <v>72.8</v>
      </c>
      <c r="E86" s="33">
        <v>68.3</v>
      </c>
      <c r="F86" s="34">
        <v>93.82</v>
      </c>
      <c r="G86" s="48">
        <v>6</v>
      </c>
      <c r="H86" s="65" t="s">
        <v>2</v>
      </c>
      <c r="I86" s="35">
        <v>209</v>
      </c>
      <c r="J86" s="35">
        <v>175</v>
      </c>
      <c r="K86" s="34">
        <f>I86-J86</f>
        <v>34</v>
      </c>
      <c r="L86" s="49"/>
      <c r="M86" s="187" t="s">
        <v>75</v>
      </c>
      <c r="N86" s="188"/>
      <c r="O86" s="71">
        <f>(J66-J70)/J66</f>
        <v>0.82120109190172885</v>
      </c>
      <c r="P86" s="2"/>
    </row>
    <row r="87" spans="1:16" ht="15" customHeight="1" x14ac:dyDescent="0.25">
      <c r="A87" s="2"/>
      <c r="B87" s="41"/>
      <c r="C87" s="45" t="s">
        <v>76</v>
      </c>
      <c r="D87" s="33">
        <v>79.45</v>
      </c>
      <c r="E87" s="33">
        <v>64.540000000000006</v>
      </c>
      <c r="F87" s="34">
        <v>81.23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75.8</v>
      </c>
      <c r="E88" s="33">
        <v>54.65</v>
      </c>
      <c r="F88" s="34">
        <v>72.099999999999994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53.25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338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339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293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340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341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342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2042</v>
      </c>
      <c r="G119" s="12"/>
      <c r="H119" s="12"/>
      <c r="I119" s="12"/>
      <c r="J119" s="159">
        <f>AVERAGE(F119:I119)</f>
        <v>2042</v>
      </c>
      <c r="K119" s="160"/>
      <c r="M119" s="8">
        <v>2</v>
      </c>
      <c r="N119" s="157">
        <v>9.4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648</v>
      </c>
      <c r="G120" s="12"/>
      <c r="H120" s="12"/>
      <c r="I120" s="12"/>
      <c r="J120" s="159">
        <f t="shared" ref="J120:J125" si="2">AVERAGE(F120:I120)</f>
        <v>648</v>
      </c>
      <c r="K120" s="160"/>
      <c r="M120" s="8">
        <v>3</v>
      </c>
      <c r="N120" s="157">
        <v>9.1</v>
      </c>
      <c r="O120" s="158"/>
      <c r="P120" s="2"/>
    </row>
    <row r="121" spans="1:16" x14ac:dyDescent="0.25">
      <c r="A121" s="2"/>
      <c r="C121" s="9" t="s">
        <v>28</v>
      </c>
      <c r="D121" s="11">
        <v>61.85</v>
      </c>
      <c r="E121" s="11">
        <v>7.2</v>
      </c>
      <c r="F121" s="11">
        <v>1169</v>
      </c>
      <c r="G121" s="11">
        <v>1162</v>
      </c>
      <c r="H121" s="11">
        <v>1178</v>
      </c>
      <c r="I121" s="11">
        <v>1195</v>
      </c>
      <c r="J121" s="159">
        <f t="shared" si="2"/>
        <v>1176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59.87</v>
      </c>
      <c r="E122" s="11">
        <v>8.1999999999999993</v>
      </c>
      <c r="F122" s="11">
        <v>550</v>
      </c>
      <c r="G122" s="11">
        <v>567</v>
      </c>
      <c r="H122" s="11">
        <v>578</v>
      </c>
      <c r="I122" s="11">
        <v>512</v>
      </c>
      <c r="J122" s="159">
        <f t="shared" si="2"/>
        <v>551.75</v>
      </c>
      <c r="K122" s="160"/>
      <c r="M122" s="8">
        <v>5</v>
      </c>
      <c r="N122" s="157">
        <v>8.6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295</v>
      </c>
      <c r="G123" s="63">
        <v>287</v>
      </c>
      <c r="H123" s="63">
        <v>291</v>
      </c>
      <c r="I123" s="63">
        <v>235</v>
      </c>
      <c r="J123" s="159">
        <f t="shared" si="2"/>
        <v>277</v>
      </c>
      <c r="K123" s="160"/>
      <c r="M123" s="13">
        <v>6</v>
      </c>
      <c r="N123" s="161">
        <v>7.3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207</v>
      </c>
      <c r="G124" s="63">
        <v>194</v>
      </c>
      <c r="H124" s="63">
        <v>191</v>
      </c>
      <c r="I124" s="63">
        <v>175</v>
      </c>
      <c r="J124" s="159">
        <f t="shared" si="2"/>
        <v>191.75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59.7</v>
      </c>
      <c r="E125" s="15">
        <v>7.2</v>
      </c>
      <c r="F125" s="15">
        <v>205</v>
      </c>
      <c r="G125" s="15">
        <v>196</v>
      </c>
      <c r="H125" s="15">
        <v>194</v>
      </c>
      <c r="I125" s="15">
        <v>190</v>
      </c>
      <c r="J125" s="163">
        <f t="shared" si="2"/>
        <v>196.25</v>
      </c>
      <c r="K125" s="164"/>
      <c r="M125" s="67" t="s">
        <v>39</v>
      </c>
      <c r="N125" s="65">
        <v>4.25</v>
      </c>
      <c r="O125" s="66">
        <v>5.71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16.98</v>
      </c>
      <c r="E128" s="11">
        <v>10.5</v>
      </c>
      <c r="F128" s="22">
        <v>1091</v>
      </c>
      <c r="G128" s="16"/>
      <c r="H128" s="23" t="s">
        <v>1</v>
      </c>
      <c r="I128" s="175">
        <v>5.75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64.77</v>
      </c>
      <c r="E129" s="11"/>
      <c r="F129" s="22">
        <v>215</v>
      </c>
      <c r="G129" s="16"/>
      <c r="H129" s="27" t="s">
        <v>2</v>
      </c>
      <c r="I129" s="177">
        <v>5.21</v>
      </c>
      <c r="J129" s="177"/>
      <c r="K129" s="178"/>
      <c r="M129" s="65">
        <v>6.7</v>
      </c>
      <c r="N129" s="28">
        <v>78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69.540000000000006</v>
      </c>
      <c r="E130" s="11"/>
      <c r="F130" s="22">
        <v>212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62.98</v>
      </c>
      <c r="E132" s="11"/>
      <c r="F132" s="22">
        <v>208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74.84</v>
      </c>
      <c r="E133" s="11"/>
      <c r="F133" s="22">
        <v>1572</v>
      </c>
      <c r="G133" s="16"/>
      <c r="H133" s="165">
        <v>3</v>
      </c>
      <c r="I133" s="167">
        <v>291</v>
      </c>
      <c r="J133" s="167">
        <v>165</v>
      </c>
      <c r="K133" s="169">
        <f>((I133-J133)/I133)</f>
        <v>0.4329896907216495</v>
      </c>
      <c r="M133" s="13">
        <v>2</v>
      </c>
      <c r="N133" s="35">
        <v>5.8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74.62</v>
      </c>
      <c r="E134" s="11">
        <v>7.3</v>
      </c>
      <c r="F134" s="22">
        <v>458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427</v>
      </c>
      <c r="G135" s="16"/>
      <c r="H135" s="165">
        <v>6</v>
      </c>
      <c r="I135" s="167">
        <v>529</v>
      </c>
      <c r="J135" s="167">
        <v>139</v>
      </c>
      <c r="K135" s="169">
        <f>((I135-J135)/I135)</f>
        <v>0.73724007561436677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76.81</v>
      </c>
      <c r="E136" s="11">
        <v>6.8</v>
      </c>
      <c r="F136" s="22">
        <v>877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0.53082482993197277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845</v>
      </c>
      <c r="G137" s="16"/>
      <c r="M137" s="173" t="s">
        <v>64</v>
      </c>
      <c r="N137" s="174"/>
      <c r="O137" s="37">
        <f>(J122-J123)/J122</f>
        <v>0.49796103307657452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0.30776173285198555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-2.3468057366362451E-2</v>
      </c>
      <c r="P139" s="2"/>
    </row>
    <row r="140" spans="1:16" x14ac:dyDescent="0.25">
      <c r="A140" s="2"/>
      <c r="B140" s="41"/>
      <c r="C140" s="45" t="s">
        <v>71</v>
      </c>
      <c r="D140" s="33">
        <v>91.32</v>
      </c>
      <c r="E140" s="33"/>
      <c r="F140" s="34"/>
      <c r="G140" s="46"/>
      <c r="H140" s="47" t="s">
        <v>1</v>
      </c>
      <c r="I140" s="33">
        <v>564</v>
      </c>
      <c r="J140" s="33">
        <v>497</v>
      </c>
      <c r="K140" s="34">
        <f>I140-J140</f>
        <v>67</v>
      </c>
      <c r="M140" s="182" t="s">
        <v>73</v>
      </c>
      <c r="N140" s="183"/>
      <c r="O140" s="70">
        <f>(J122-J125)/J122</f>
        <v>0.64431354780244676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72.45</v>
      </c>
      <c r="E141" s="33">
        <v>68.55</v>
      </c>
      <c r="F141" s="34">
        <v>94.62</v>
      </c>
      <c r="G141" s="48">
        <v>5.2</v>
      </c>
      <c r="H141" s="65" t="s">
        <v>2</v>
      </c>
      <c r="I141" s="35">
        <v>220</v>
      </c>
      <c r="J141" s="35">
        <v>188</v>
      </c>
      <c r="K141" s="34">
        <f>I141-J141</f>
        <v>32</v>
      </c>
      <c r="L141" s="49"/>
      <c r="M141" s="187" t="s">
        <v>75</v>
      </c>
      <c r="N141" s="188"/>
      <c r="O141" s="71">
        <f>(J121-J125)/J121</f>
        <v>0.8331207482993197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78.95</v>
      </c>
      <c r="E142" s="33">
        <v>56.33</v>
      </c>
      <c r="F142" s="34">
        <v>71.349999999999994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76.25</v>
      </c>
      <c r="E143" s="33">
        <v>55.22</v>
      </c>
      <c r="F143" s="34">
        <v>72.430000000000007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53.88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91.42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343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344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345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346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347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5C321-EC73-4FD8-BB15-C49AC058C40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1155.5</v>
      </c>
    </row>
    <row r="7" spans="1:19" x14ac:dyDescent="0.25">
      <c r="A7" s="2"/>
      <c r="C7" s="9" t="s">
        <v>26</v>
      </c>
      <c r="D7" s="10"/>
      <c r="E7" s="10"/>
      <c r="F7" s="11">
        <v>1811</v>
      </c>
      <c r="G7" s="12"/>
      <c r="H7" s="12"/>
      <c r="I7" s="12"/>
      <c r="J7" s="159">
        <f>AVERAGE(F7:I7)</f>
        <v>1811</v>
      </c>
      <c r="K7" s="160"/>
      <c r="M7" s="8">
        <v>2</v>
      </c>
      <c r="N7" s="157">
        <v>9.5</v>
      </c>
      <c r="O7" s="158"/>
      <c r="P7" s="2"/>
      <c r="R7" s="56" t="s">
        <v>1</v>
      </c>
      <c r="S7" s="72">
        <f>AVERAGE(J10,J67,J122)</f>
        <v>553.75</v>
      </c>
    </row>
    <row r="8" spans="1:19" x14ac:dyDescent="0.25">
      <c r="A8" s="2"/>
      <c r="C8" s="9" t="s">
        <v>27</v>
      </c>
      <c r="D8" s="10"/>
      <c r="E8" s="10"/>
      <c r="F8" s="11">
        <v>588</v>
      </c>
      <c r="G8" s="12"/>
      <c r="H8" s="12"/>
      <c r="I8" s="12"/>
      <c r="J8" s="159">
        <f t="shared" ref="J8:J13" si="0">AVERAGE(F8:I8)</f>
        <v>588</v>
      </c>
      <c r="K8" s="160"/>
      <c r="M8" s="8">
        <v>3</v>
      </c>
      <c r="N8" s="157">
        <v>9.4</v>
      </c>
      <c r="O8" s="158"/>
      <c r="P8" s="2"/>
      <c r="R8" s="56" t="s">
        <v>2</v>
      </c>
      <c r="S8" s="73">
        <f>AVERAGE(J13,J70,J125)</f>
        <v>200.41666666666666</v>
      </c>
    </row>
    <row r="9" spans="1:19" x14ac:dyDescent="0.25">
      <c r="A9" s="2"/>
      <c r="C9" s="9" t="s">
        <v>28</v>
      </c>
      <c r="D9" s="11">
        <v>62.57</v>
      </c>
      <c r="E9" s="11">
        <v>6.4</v>
      </c>
      <c r="F9" s="11">
        <v>1129</v>
      </c>
      <c r="G9" s="11">
        <v>1138</v>
      </c>
      <c r="H9" s="11">
        <v>1107</v>
      </c>
      <c r="I9" s="11">
        <v>1078</v>
      </c>
      <c r="J9" s="159">
        <f t="shared" si="0"/>
        <v>1113</v>
      </c>
      <c r="K9" s="160"/>
      <c r="M9" s="8">
        <v>4</v>
      </c>
      <c r="N9" s="157">
        <v>8.4</v>
      </c>
      <c r="O9" s="158"/>
      <c r="P9" s="2"/>
      <c r="R9" s="74" t="s">
        <v>576</v>
      </c>
      <c r="S9" s="76">
        <f>S6-S7</f>
        <v>601.75</v>
      </c>
    </row>
    <row r="10" spans="1:19" x14ac:dyDescent="0.25">
      <c r="A10" s="2"/>
      <c r="C10" s="9" t="s">
        <v>30</v>
      </c>
      <c r="D10" s="11">
        <v>61.06</v>
      </c>
      <c r="E10" s="11">
        <v>7.4</v>
      </c>
      <c r="F10" s="11">
        <v>606</v>
      </c>
      <c r="G10" s="11">
        <v>600</v>
      </c>
      <c r="H10" s="11">
        <v>577</v>
      </c>
      <c r="I10" s="11">
        <v>487</v>
      </c>
      <c r="J10" s="159">
        <f t="shared" si="0"/>
        <v>567.5</v>
      </c>
      <c r="K10" s="160"/>
      <c r="M10" s="8">
        <v>5</v>
      </c>
      <c r="N10" s="157">
        <v>8.6999999999999993</v>
      </c>
      <c r="O10" s="158"/>
      <c r="P10" s="2"/>
      <c r="R10" s="74" t="s">
        <v>31</v>
      </c>
      <c r="S10" s="76">
        <f>S7-S8</f>
        <v>353.33333333333337</v>
      </c>
    </row>
    <row r="11" spans="1:19" ht="15.75" thickBot="1" x14ac:dyDescent="0.3">
      <c r="A11" s="2"/>
      <c r="C11" s="9" t="s">
        <v>32</v>
      </c>
      <c r="D11" s="11"/>
      <c r="E11" s="11"/>
      <c r="F11" s="11">
        <v>409</v>
      </c>
      <c r="G11" s="63">
        <v>415</v>
      </c>
      <c r="H11" s="63">
        <v>388</v>
      </c>
      <c r="I11" s="63">
        <v>374</v>
      </c>
      <c r="J11" s="159">
        <f t="shared" si="0"/>
        <v>396.5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955.08333333333337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199</v>
      </c>
      <c r="G12" s="63">
        <v>190</v>
      </c>
      <c r="H12" s="63">
        <v>199</v>
      </c>
      <c r="I12" s="63">
        <v>188</v>
      </c>
      <c r="J12" s="159">
        <f t="shared" si="0"/>
        <v>194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0.52077022933794892</v>
      </c>
    </row>
    <row r="13" spans="1:19" ht="15.75" thickBot="1" x14ac:dyDescent="0.3">
      <c r="A13" s="2"/>
      <c r="C13" s="14" t="s">
        <v>38</v>
      </c>
      <c r="D13" s="15">
        <v>60.62</v>
      </c>
      <c r="E13" s="15">
        <v>7.1</v>
      </c>
      <c r="F13" s="15">
        <v>193</v>
      </c>
      <c r="G13" s="15">
        <v>196</v>
      </c>
      <c r="H13" s="15">
        <v>191</v>
      </c>
      <c r="I13" s="15">
        <v>180</v>
      </c>
      <c r="J13" s="163">
        <f t="shared" si="0"/>
        <v>190</v>
      </c>
      <c r="K13" s="164"/>
      <c r="M13" s="67" t="s">
        <v>39</v>
      </c>
      <c r="N13" s="65">
        <v>3.29</v>
      </c>
      <c r="O13" s="66">
        <v>6.02</v>
      </c>
      <c r="P13" s="2"/>
      <c r="R13" s="77" t="s">
        <v>37</v>
      </c>
      <c r="S13" s="78">
        <f>S10/S7</f>
        <v>0.63807373965387515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0.82655416125775283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20.55</v>
      </c>
      <c r="E16" s="11">
        <v>9.1999999999999993</v>
      </c>
      <c r="F16" s="22">
        <v>1233</v>
      </c>
      <c r="G16" s="16"/>
      <c r="H16" s="23" t="s">
        <v>1</v>
      </c>
      <c r="I16" s="175">
        <v>6.39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67.66</v>
      </c>
      <c r="E17" s="11"/>
      <c r="F17" s="22">
        <v>209</v>
      </c>
      <c r="G17" s="16"/>
      <c r="H17" s="27" t="s">
        <v>2</v>
      </c>
      <c r="I17" s="177">
        <v>5.6</v>
      </c>
      <c r="J17" s="177"/>
      <c r="K17" s="178"/>
      <c r="M17" s="65">
        <v>6.8</v>
      </c>
      <c r="N17" s="28">
        <v>118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66.55</v>
      </c>
      <c r="E18" s="11"/>
      <c r="F18" s="22">
        <v>188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68.010000000000005</v>
      </c>
      <c r="E20" s="11"/>
      <c r="F20" s="22">
        <v>198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150</v>
      </c>
      <c r="P20" s="2"/>
    </row>
    <row r="21" spans="1:16" ht="15.75" thickBot="1" x14ac:dyDescent="0.3">
      <c r="A21" s="2"/>
      <c r="C21" s="21" t="s">
        <v>57</v>
      </c>
      <c r="D21" s="11">
        <v>76.010000000000005</v>
      </c>
      <c r="E21" s="11"/>
      <c r="F21" s="22">
        <v>1706</v>
      </c>
      <c r="G21" s="16"/>
      <c r="H21" s="165">
        <v>4</v>
      </c>
      <c r="I21" s="167">
        <v>606</v>
      </c>
      <c r="J21" s="167">
        <v>366</v>
      </c>
      <c r="K21" s="169">
        <f>((I21-J21)/I21)</f>
        <v>0.39603960396039606</v>
      </c>
      <c r="M21" s="13">
        <v>2</v>
      </c>
      <c r="N21" s="35">
        <v>5.4</v>
      </c>
      <c r="O21" s="36">
        <v>150</v>
      </c>
      <c r="P21" s="2"/>
    </row>
    <row r="22" spans="1:16" ht="15.75" customHeight="1" thickBot="1" x14ac:dyDescent="0.3">
      <c r="A22" s="2"/>
      <c r="C22" s="21" t="s">
        <v>58</v>
      </c>
      <c r="D22" s="11">
        <v>72.819999999999993</v>
      </c>
      <c r="E22" s="11">
        <v>6.5</v>
      </c>
      <c r="F22" s="22">
        <v>455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444</v>
      </c>
      <c r="G23" s="16"/>
      <c r="H23" s="165">
        <v>14</v>
      </c>
      <c r="I23" s="167">
        <v>296</v>
      </c>
      <c r="J23" s="167">
        <v>122</v>
      </c>
      <c r="K23" s="169">
        <f>((I23-J23)/I23)</f>
        <v>0.58783783783783783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75.66</v>
      </c>
      <c r="E24" s="11">
        <v>6.1</v>
      </c>
      <c r="F24" s="22">
        <v>829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0.49011680143755615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815</v>
      </c>
      <c r="G25" s="16"/>
      <c r="M25" s="173" t="s">
        <v>64</v>
      </c>
      <c r="N25" s="174"/>
      <c r="O25" s="37">
        <f>(J10-J11)/J10</f>
        <v>0.30132158590308372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0.51071878940731397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2.0618556701030927E-2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90.77</v>
      </c>
      <c r="E28" s="33"/>
      <c r="F28" s="34"/>
      <c r="G28" s="46"/>
      <c r="H28" s="47" t="s">
        <v>72</v>
      </c>
      <c r="I28" s="33">
        <v>871</v>
      </c>
      <c r="J28" s="33">
        <v>766</v>
      </c>
      <c r="K28" s="34">
        <f>I28-J28</f>
        <v>105</v>
      </c>
      <c r="M28" s="182" t="s">
        <v>73</v>
      </c>
      <c r="N28" s="183"/>
      <c r="O28" s="70">
        <f>(J10-J13)/J10</f>
        <v>0.66519823788546251</v>
      </c>
      <c r="P28" s="2"/>
    </row>
    <row r="29" spans="1:16" ht="15.75" thickBot="1" x14ac:dyDescent="0.3">
      <c r="A29" s="2"/>
      <c r="B29" s="41"/>
      <c r="C29" s="45" t="s">
        <v>74</v>
      </c>
      <c r="D29" s="33">
        <v>73.349999999999994</v>
      </c>
      <c r="E29" s="33">
        <v>68.22</v>
      </c>
      <c r="F29" s="34">
        <v>93.01</v>
      </c>
      <c r="G29" s="48">
        <v>6</v>
      </c>
      <c r="H29" s="65" t="s">
        <v>2</v>
      </c>
      <c r="I29" s="35">
        <v>229</v>
      </c>
      <c r="J29" s="35">
        <v>201</v>
      </c>
      <c r="K29" s="36">
        <f>I29-J29</f>
        <v>28</v>
      </c>
      <c r="L29" s="49"/>
      <c r="M29" s="187" t="s">
        <v>75</v>
      </c>
      <c r="N29" s="188"/>
      <c r="O29" s="71">
        <f>(J9-J13)/J9</f>
        <v>0.82929020664869724</v>
      </c>
      <c r="P29" s="2"/>
    </row>
    <row r="30" spans="1:16" ht="15" customHeight="1" x14ac:dyDescent="0.25">
      <c r="A30" s="2"/>
      <c r="B30" s="41"/>
      <c r="C30" s="45" t="s">
        <v>76</v>
      </c>
      <c r="D30" s="33">
        <v>74.55</v>
      </c>
      <c r="E30" s="33">
        <v>60.3</v>
      </c>
      <c r="F30" s="34">
        <v>80.89</v>
      </c>
      <c r="P30" s="2"/>
    </row>
    <row r="31" spans="1:16" ht="15" customHeight="1" x14ac:dyDescent="0.25">
      <c r="A31" s="2"/>
      <c r="B31" s="41"/>
      <c r="C31" s="45" t="s">
        <v>77</v>
      </c>
      <c r="D31" s="33">
        <v>71.05</v>
      </c>
      <c r="E31" s="33">
        <v>49.79</v>
      </c>
      <c r="F31" s="34">
        <v>70.09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54.99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90.11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348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349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350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351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352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353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1881</v>
      </c>
      <c r="G64" s="12"/>
      <c r="H64" s="12"/>
      <c r="I64" s="12"/>
      <c r="J64" s="159">
        <f>AVERAGE(F64:I64)</f>
        <v>1881</v>
      </c>
      <c r="K64" s="160"/>
      <c r="M64" s="8">
        <v>2</v>
      </c>
      <c r="N64" s="157">
        <v>9.1999999999999993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619</v>
      </c>
      <c r="G65" s="12"/>
      <c r="H65" s="12"/>
      <c r="I65" s="12"/>
      <c r="J65" s="159">
        <f t="shared" ref="J65:J70" si="1">AVERAGE(F65:I65)</f>
        <v>619</v>
      </c>
      <c r="K65" s="160"/>
      <c r="M65" s="8">
        <v>3</v>
      </c>
      <c r="N65" s="157">
        <v>8.1999999999999993</v>
      </c>
      <c r="O65" s="158"/>
      <c r="P65" s="2"/>
    </row>
    <row r="66" spans="1:16" ht="15" customHeight="1" x14ac:dyDescent="0.25">
      <c r="A66" s="2"/>
      <c r="C66" s="9" t="s">
        <v>28</v>
      </c>
      <c r="D66" s="11">
        <v>58.8</v>
      </c>
      <c r="E66" s="11">
        <v>7.8</v>
      </c>
      <c r="F66" s="11">
        <v>1121</v>
      </c>
      <c r="G66" s="11">
        <v>1192</v>
      </c>
      <c r="H66" s="11">
        <v>1211</v>
      </c>
      <c r="I66" s="11">
        <v>1256</v>
      </c>
      <c r="J66" s="159">
        <f t="shared" si="1"/>
        <v>1195</v>
      </c>
      <c r="K66" s="160"/>
      <c r="M66" s="8">
        <v>4</v>
      </c>
      <c r="N66" s="157">
        <v>8.1</v>
      </c>
      <c r="O66" s="158"/>
      <c r="P66" s="2"/>
    </row>
    <row r="67" spans="1:16" ht="15" customHeight="1" x14ac:dyDescent="0.25">
      <c r="A67" s="2"/>
      <c r="C67" s="9" t="s">
        <v>30</v>
      </c>
      <c r="D67" s="11">
        <v>57.58</v>
      </c>
      <c r="E67" s="11">
        <v>7.7</v>
      </c>
      <c r="F67" s="11">
        <v>540</v>
      </c>
      <c r="G67" s="11">
        <v>532</v>
      </c>
      <c r="H67" s="11">
        <v>553</v>
      </c>
      <c r="I67" s="11">
        <v>518</v>
      </c>
      <c r="J67" s="159">
        <f t="shared" si="1"/>
        <v>535.75</v>
      </c>
      <c r="K67" s="160"/>
      <c r="M67" s="8">
        <v>5</v>
      </c>
      <c r="N67" s="157">
        <v>8.6999999999999993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363</v>
      </c>
      <c r="G68" s="63">
        <v>382</v>
      </c>
      <c r="H68" s="63">
        <v>369</v>
      </c>
      <c r="I68" s="63">
        <v>357</v>
      </c>
      <c r="J68" s="159">
        <f t="shared" si="1"/>
        <v>367.75</v>
      </c>
      <c r="K68" s="160"/>
      <c r="M68" s="13">
        <v>6</v>
      </c>
      <c r="N68" s="161">
        <v>7.1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187</v>
      </c>
      <c r="G69" s="63">
        <v>205</v>
      </c>
      <c r="H69" s="63">
        <v>203</v>
      </c>
      <c r="I69" s="63">
        <v>216</v>
      </c>
      <c r="J69" s="159">
        <f t="shared" si="1"/>
        <v>202.75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58.87</v>
      </c>
      <c r="E70" s="15">
        <v>7.4</v>
      </c>
      <c r="F70" s="15">
        <v>185</v>
      </c>
      <c r="G70" s="15">
        <v>204</v>
      </c>
      <c r="H70" s="15">
        <v>201</v>
      </c>
      <c r="I70" s="15">
        <v>215</v>
      </c>
      <c r="J70" s="163">
        <f t="shared" si="1"/>
        <v>201.25</v>
      </c>
      <c r="K70" s="164"/>
      <c r="M70" s="67" t="s">
        <v>39</v>
      </c>
      <c r="N70" s="65">
        <v>3.45</v>
      </c>
      <c r="O70" s="66">
        <v>5.89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15.22</v>
      </c>
      <c r="E73" s="11">
        <v>10.3</v>
      </c>
      <c r="F73" s="22">
        <v>1089</v>
      </c>
      <c r="G73" s="16"/>
      <c r="H73" s="23" t="s">
        <v>1</v>
      </c>
      <c r="I73" s="175">
        <v>5.72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64.459999999999994</v>
      </c>
      <c r="E74" s="11"/>
      <c r="F74" s="22">
        <v>201</v>
      </c>
      <c r="G74" s="16"/>
      <c r="H74" s="27" t="s">
        <v>2</v>
      </c>
      <c r="I74" s="177">
        <v>5.38</v>
      </c>
      <c r="J74" s="177"/>
      <c r="K74" s="178"/>
      <c r="M74" s="65">
        <v>6.9</v>
      </c>
      <c r="N74" s="28">
        <v>69</v>
      </c>
      <c r="O74" s="66">
        <v>0.05</v>
      </c>
      <c r="P74" s="2"/>
    </row>
    <row r="75" spans="1:16" ht="15" customHeight="1" thickBot="1" x14ac:dyDescent="0.3">
      <c r="A75" s="2"/>
      <c r="C75" s="21" t="s">
        <v>47</v>
      </c>
      <c r="D75" s="11">
        <v>65.23</v>
      </c>
      <c r="E75" s="11"/>
      <c r="F75" s="22">
        <v>198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63.58</v>
      </c>
      <c r="E77" s="11"/>
      <c r="F77" s="22">
        <v>194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75.67</v>
      </c>
      <c r="E78" s="11"/>
      <c r="F78" s="22">
        <v>1828</v>
      </c>
      <c r="G78" s="16"/>
      <c r="H78" s="165">
        <v>11</v>
      </c>
      <c r="I78" s="167">
        <v>549</v>
      </c>
      <c r="J78" s="167">
        <v>423</v>
      </c>
      <c r="K78" s="169">
        <f>((I78-J78)/I78)</f>
        <v>0.22950819672131148</v>
      </c>
      <c r="M78" s="13">
        <v>2</v>
      </c>
      <c r="N78" s="35">
        <v>5.9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73.87</v>
      </c>
      <c r="E79" s="11">
        <v>6.6</v>
      </c>
      <c r="F79" s="22">
        <v>450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437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76.17</v>
      </c>
      <c r="E81" s="11">
        <v>6.3</v>
      </c>
      <c r="F81" s="22">
        <v>838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0.55167364016736398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821</v>
      </c>
      <c r="G82" s="16"/>
      <c r="M82" s="173" t="s">
        <v>64</v>
      </c>
      <c r="N82" s="174"/>
      <c r="O82" s="37">
        <f>(J67-J68)/J67</f>
        <v>0.31357909472701823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0.44867437117607067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7.3982737361282368E-3</v>
      </c>
      <c r="P84" s="2"/>
    </row>
    <row r="85" spans="1:16" x14ac:dyDescent="0.25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1</v>
      </c>
      <c r="I85" s="33">
        <v>403</v>
      </c>
      <c r="J85" s="33">
        <v>365</v>
      </c>
      <c r="K85" s="34">
        <f>I85-J85</f>
        <v>38</v>
      </c>
      <c r="M85" s="182" t="s">
        <v>73</v>
      </c>
      <c r="N85" s="183"/>
      <c r="O85" s="70">
        <f>(J67-J70)/J67</f>
        <v>0.62435837610825939</v>
      </c>
      <c r="P85" s="2"/>
    </row>
    <row r="86" spans="1:16" ht="15.75" thickBot="1" x14ac:dyDescent="0.3">
      <c r="A86" s="2"/>
      <c r="B86" s="41"/>
      <c r="C86" s="45" t="s">
        <v>74</v>
      </c>
      <c r="D86" s="33">
        <v>72.75</v>
      </c>
      <c r="E86" s="33">
        <v>67.95</v>
      </c>
      <c r="F86" s="34">
        <v>93.4</v>
      </c>
      <c r="G86" s="48">
        <v>5.7</v>
      </c>
      <c r="H86" s="65" t="s">
        <v>2</v>
      </c>
      <c r="I86" s="35">
        <v>192</v>
      </c>
      <c r="J86" s="35">
        <v>163</v>
      </c>
      <c r="K86" s="34">
        <f>I86-J86</f>
        <v>29</v>
      </c>
      <c r="L86" s="49"/>
      <c r="M86" s="187" t="s">
        <v>75</v>
      </c>
      <c r="N86" s="188"/>
      <c r="O86" s="71">
        <f>(J66-J70)/J66</f>
        <v>0.83158995815899583</v>
      </c>
      <c r="P86" s="2"/>
    </row>
    <row r="87" spans="1:16" ht="15" customHeight="1" x14ac:dyDescent="0.25">
      <c r="A87" s="2"/>
      <c r="B87" s="41"/>
      <c r="C87" s="45" t="s">
        <v>76</v>
      </c>
      <c r="D87" s="33">
        <v>75.900000000000006</v>
      </c>
      <c r="E87" s="33">
        <v>61.16</v>
      </c>
      <c r="F87" s="34">
        <v>80.58</v>
      </c>
      <c r="P87" s="2"/>
    </row>
    <row r="88" spans="1:16" ht="15" customHeight="1" x14ac:dyDescent="0.25">
      <c r="A88" s="2"/>
      <c r="B88" s="41"/>
      <c r="C88" s="45" t="s">
        <v>77</v>
      </c>
      <c r="D88" s="33">
        <v>74.05</v>
      </c>
      <c r="E88" s="33">
        <v>51.8</v>
      </c>
      <c r="F88" s="34">
        <v>69.95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52.85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354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355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356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357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358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359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149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1658</v>
      </c>
      <c r="G119" s="12"/>
      <c r="H119" s="12"/>
      <c r="I119" s="12"/>
      <c r="J119" s="159">
        <f>AVERAGE(F119:I119)</f>
        <v>1658</v>
      </c>
      <c r="K119" s="160"/>
      <c r="M119" s="8">
        <v>2</v>
      </c>
      <c r="N119" s="157">
        <v>9.3000000000000007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621</v>
      </c>
      <c r="G120" s="12"/>
      <c r="H120" s="12"/>
      <c r="I120" s="12"/>
      <c r="J120" s="159">
        <f t="shared" ref="J120:J125" si="2">AVERAGE(F120:I120)</f>
        <v>621</v>
      </c>
      <c r="K120" s="160"/>
      <c r="M120" s="8">
        <v>3</v>
      </c>
      <c r="N120" s="157">
        <v>8.1999999999999993</v>
      </c>
      <c r="O120" s="158"/>
      <c r="P120" s="2"/>
    </row>
    <row r="121" spans="1:16" x14ac:dyDescent="0.25">
      <c r="A121" s="2"/>
      <c r="C121" s="9" t="s">
        <v>28</v>
      </c>
      <c r="D121" s="11">
        <v>62.58</v>
      </c>
      <c r="E121" s="11">
        <v>6.4</v>
      </c>
      <c r="F121" s="11">
        <v>1122</v>
      </c>
      <c r="G121" s="11">
        <v>1215</v>
      </c>
      <c r="H121" s="11">
        <v>1175</v>
      </c>
      <c r="I121" s="11">
        <v>1122</v>
      </c>
      <c r="J121" s="159">
        <f t="shared" si="2"/>
        <v>1158.5</v>
      </c>
      <c r="K121" s="160"/>
      <c r="M121" s="8">
        <v>4</v>
      </c>
      <c r="N121" s="157">
        <v>8.1</v>
      </c>
      <c r="O121" s="158"/>
      <c r="P121" s="2"/>
    </row>
    <row r="122" spans="1:16" x14ac:dyDescent="0.25">
      <c r="A122" s="2"/>
      <c r="C122" s="9" t="s">
        <v>30</v>
      </c>
      <c r="D122" s="11">
        <v>58.34</v>
      </c>
      <c r="E122" s="11">
        <v>7.5</v>
      </c>
      <c r="F122" s="11">
        <v>548</v>
      </c>
      <c r="G122" s="11">
        <v>518</v>
      </c>
      <c r="H122" s="11">
        <v>559</v>
      </c>
      <c r="I122" s="11">
        <v>607</v>
      </c>
      <c r="J122" s="159">
        <f t="shared" si="2"/>
        <v>558</v>
      </c>
      <c r="K122" s="160"/>
      <c r="M122" s="8">
        <v>5</v>
      </c>
      <c r="N122" s="157">
        <v>8.6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312</v>
      </c>
      <c r="G123" s="63">
        <v>308</v>
      </c>
      <c r="H123" s="63">
        <v>314</v>
      </c>
      <c r="I123" s="63">
        <v>326</v>
      </c>
      <c r="J123" s="159">
        <f t="shared" si="2"/>
        <v>315</v>
      </c>
      <c r="K123" s="160"/>
      <c r="M123" s="13">
        <v>6</v>
      </c>
      <c r="N123" s="161">
        <v>7.3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197</v>
      </c>
      <c r="G124" s="63">
        <v>205</v>
      </c>
      <c r="H124" s="63">
        <v>212</v>
      </c>
      <c r="I124" s="63">
        <v>218</v>
      </c>
      <c r="J124" s="159">
        <f t="shared" si="2"/>
        <v>208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58.22</v>
      </c>
      <c r="E125" s="15">
        <v>7.2</v>
      </c>
      <c r="F125" s="15">
        <v>202</v>
      </c>
      <c r="G125" s="15">
        <v>207</v>
      </c>
      <c r="H125" s="15">
        <v>211</v>
      </c>
      <c r="I125" s="15">
        <v>220</v>
      </c>
      <c r="J125" s="163">
        <f t="shared" si="2"/>
        <v>210</v>
      </c>
      <c r="K125" s="164"/>
      <c r="M125" s="67" t="s">
        <v>39</v>
      </c>
      <c r="N125" s="65">
        <v>3.42</v>
      </c>
      <c r="O125" s="66">
        <v>6.67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10.66</v>
      </c>
      <c r="E128" s="11">
        <v>10.5</v>
      </c>
      <c r="F128" s="22">
        <v>886</v>
      </c>
      <c r="G128" s="16"/>
      <c r="H128" s="23" t="s">
        <v>1</v>
      </c>
      <c r="I128" s="175">
        <v>5.68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64.48</v>
      </c>
      <c r="E129" s="11"/>
      <c r="F129" s="22">
        <v>202</v>
      </c>
      <c r="G129" s="16"/>
      <c r="H129" s="27" t="s">
        <v>2</v>
      </c>
      <c r="I129" s="177">
        <v>5.42</v>
      </c>
      <c r="J129" s="177"/>
      <c r="K129" s="178"/>
      <c r="M129" s="65">
        <v>6.9</v>
      </c>
      <c r="N129" s="28">
        <v>90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66.09</v>
      </c>
      <c r="E130" s="11"/>
      <c r="F130" s="22">
        <v>209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64.52</v>
      </c>
      <c r="E132" s="11"/>
      <c r="F132" s="22">
        <v>210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73.680000000000007</v>
      </c>
      <c r="E133" s="11"/>
      <c r="F133" s="22">
        <v>1536</v>
      </c>
      <c r="G133" s="16"/>
      <c r="H133" s="165">
        <v>12</v>
      </c>
      <c r="I133" s="167">
        <v>288</v>
      </c>
      <c r="J133" s="167">
        <v>113</v>
      </c>
      <c r="K133" s="169">
        <f>((I133-J133)/I133)</f>
        <v>0.60763888888888884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72.36</v>
      </c>
      <c r="E134" s="11">
        <v>6.6</v>
      </c>
      <c r="F134" s="22">
        <v>423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401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75.23</v>
      </c>
      <c r="E136" s="11">
        <v>6.2</v>
      </c>
      <c r="F136" s="22">
        <v>818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0.51834268450582655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820</v>
      </c>
      <c r="G137" s="16"/>
      <c r="M137" s="173" t="s">
        <v>64</v>
      </c>
      <c r="N137" s="174"/>
      <c r="O137" s="37">
        <f>(J122-J123)/J122</f>
        <v>0.43548387096774194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0.3396825396825397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-9.6153846153846159E-3</v>
      </c>
      <c r="P139" s="2"/>
    </row>
    <row r="140" spans="1:16" x14ac:dyDescent="0.25">
      <c r="A140" s="2"/>
      <c r="B140" s="41"/>
      <c r="C140" s="45" t="s">
        <v>71</v>
      </c>
      <c r="D140" s="33">
        <v>91.75</v>
      </c>
      <c r="E140" s="33"/>
      <c r="F140" s="34"/>
      <c r="G140" s="46"/>
      <c r="H140" s="47" t="s">
        <v>1</v>
      </c>
      <c r="I140" s="33">
        <v>331</v>
      </c>
      <c r="J140" s="33">
        <v>272</v>
      </c>
      <c r="K140" s="34">
        <f>I140-J140</f>
        <v>59</v>
      </c>
      <c r="M140" s="182" t="s">
        <v>73</v>
      </c>
      <c r="N140" s="183"/>
      <c r="O140" s="70">
        <f>(J122-J125)/J122</f>
        <v>0.62365591397849462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73.150000000000006</v>
      </c>
      <c r="E141" s="33">
        <v>69.02</v>
      </c>
      <c r="F141" s="34">
        <v>94.36</v>
      </c>
      <c r="G141" s="48">
        <v>5.7</v>
      </c>
      <c r="H141" s="65" t="s">
        <v>2</v>
      </c>
      <c r="I141" s="35">
        <v>212</v>
      </c>
      <c r="J141" s="35">
        <v>192</v>
      </c>
      <c r="K141" s="34">
        <f>I141-J141</f>
        <v>20</v>
      </c>
      <c r="L141" s="49"/>
      <c r="M141" s="187" t="s">
        <v>75</v>
      </c>
      <c r="N141" s="188"/>
      <c r="O141" s="71">
        <f>(J121-J125)/J121</f>
        <v>0.81873111782477337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78.45</v>
      </c>
      <c r="E142" s="33">
        <v>63.76</v>
      </c>
      <c r="F142" s="34">
        <v>81.27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77.099999999999994</v>
      </c>
      <c r="E143" s="33">
        <v>54.29</v>
      </c>
      <c r="F143" s="34">
        <v>70.41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55.2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360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361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220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362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363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ED404-63C7-4FDA-AA45-1D82B130BCDB}">
  <dimension ref="A1:T171"/>
  <sheetViews>
    <sheetView topLeftCell="A13"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1089.0833333333333</v>
      </c>
    </row>
    <row r="7" spans="1:19" x14ac:dyDescent="0.25">
      <c r="A7" s="2"/>
      <c r="C7" s="9" t="s">
        <v>26</v>
      </c>
      <c r="D7" s="10"/>
      <c r="E7" s="10"/>
      <c r="F7" s="11">
        <v>1597</v>
      </c>
      <c r="G7" s="12"/>
      <c r="H7" s="12"/>
      <c r="I7" s="12"/>
      <c r="J7" s="159">
        <f>AVERAGE(F7:I7)</f>
        <v>1597</v>
      </c>
      <c r="K7" s="160"/>
      <c r="M7" s="8">
        <v>2</v>
      </c>
      <c r="N7" s="157">
        <v>9.1</v>
      </c>
      <c r="O7" s="158"/>
      <c r="P7" s="2"/>
      <c r="R7" s="56" t="s">
        <v>1</v>
      </c>
      <c r="S7" s="72">
        <f>AVERAGE(J10,J67,J122)</f>
        <v>547.75</v>
      </c>
    </row>
    <row r="8" spans="1:19" x14ac:dyDescent="0.25">
      <c r="A8" s="2"/>
      <c r="C8" s="9" t="s">
        <v>27</v>
      </c>
      <c r="D8" s="10"/>
      <c r="E8" s="10"/>
      <c r="F8" s="11">
        <v>544</v>
      </c>
      <c r="G8" s="12"/>
      <c r="H8" s="12"/>
      <c r="I8" s="12"/>
      <c r="J8" s="159">
        <f t="shared" ref="J8:J13" si="0">AVERAGE(F8:I8)</f>
        <v>544</v>
      </c>
      <c r="K8" s="160"/>
      <c r="M8" s="8">
        <v>3</v>
      </c>
      <c r="N8" s="157">
        <v>9</v>
      </c>
      <c r="O8" s="158"/>
      <c r="P8" s="2"/>
      <c r="R8" s="56" t="s">
        <v>2</v>
      </c>
      <c r="S8" s="73">
        <f>AVERAGE(J13,J70,J125)</f>
        <v>205.75</v>
      </c>
    </row>
    <row r="9" spans="1:19" x14ac:dyDescent="0.25">
      <c r="A9" s="2"/>
      <c r="C9" s="9" t="s">
        <v>28</v>
      </c>
      <c r="D9" s="11">
        <v>60.88</v>
      </c>
      <c r="E9" s="11">
        <v>7.5</v>
      </c>
      <c r="F9" s="11">
        <v>1044</v>
      </c>
      <c r="G9" s="11">
        <v>1039</v>
      </c>
      <c r="H9" s="11">
        <v>1022</v>
      </c>
      <c r="I9" s="11">
        <v>1009</v>
      </c>
      <c r="J9" s="159">
        <f t="shared" si="0"/>
        <v>1028.5</v>
      </c>
      <c r="K9" s="160"/>
      <c r="M9" s="8">
        <v>4</v>
      </c>
      <c r="N9" s="157">
        <v>8.1999999999999993</v>
      </c>
      <c r="O9" s="158"/>
      <c r="P9" s="2"/>
      <c r="R9" s="74" t="s">
        <v>576</v>
      </c>
      <c r="S9" s="76">
        <f>S6-S7</f>
        <v>541.33333333333326</v>
      </c>
    </row>
    <row r="10" spans="1:19" x14ac:dyDescent="0.25">
      <c r="A10" s="2"/>
      <c r="C10" s="9" t="s">
        <v>30</v>
      </c>
      <c r="D10" s="11">
        <v>59.41</v>
      </c>
      <c r="E10" s="11">
        <v>7.6</v>
      </c>
      <c r="F10" s="11">
        <v>609</v>
      </c>
      <c r="G10" s="11">
        <v>604</v>
      </c>
      <c r="H10" s="11">
        <v>555</v>
      </c>
      <c r="I10" s="11">
        <v>540</v>
      </c>
      <c r="J10" s="159">
        <f t="shared" si="0"/>
        <v>577</v>
      </c>
      <c r="K10" s="160"/>
      <c r="M10" s="8">
        <v>5</v>
      </c>
      <c r="N10" s="157">
        <v>8.8000000000000007</v>
      </c>
      <c r="O10" s="158"/>
      <c r="P10" s="2"/>
      <c r="R10" s="74" t="s">
        <v>31</v>
      </c>
      <c r="S10" s="76">
        <f>S7-S8</f>
        <v>342</v>
      </c>
    </row>
    <row r="11" spans="1:19" ht="15.75" thickBot="1" x14ac:dyDescent="0.3">
      <c r="A11" s="2"/>
      <c r="C11" s="9" t="s">
        <v>32</v>
      </c>
      <c r="D11" s="11"/>
      <c r="E11" s="11"/>
      <c r="F11" s="11">
        <v>369</v>
      </c>
      <c r="G11" s="63">
        <v>377</v>
      </c>
      <c r="H11" s="63">
        <v>384</v>
      </c>
      <c r="I11" s="63">
        <v>361</v>
      </c>
      <c r="J11" s="159">
        <f t="shared" si="0"/>
        <v>372.75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883.33333333333326</v>
      </c>
    </row>
    <row r="12" spans="1:19" ht="15.75" thickBot="1" x14ac:dyDescent="0.3">
      <c r="A12" s="2"/>
      <c r="C12" s="9" t="s">
        <v>34</v>
      </c>
      <c r="D12" s="11"/>
      <c r="E12" s="11"/>
      <c r="F12" s="11">
        <v>235</v>
      </c>
      <c r="G12" s="63">
        <v>239</v>
      </c>
      <c r="H12" s="63">
        <v>228</v>
      </c>
      <c r="I12" s="63">
        <v>185</v>
      </c>
      <c r="J12" s="159">
        <f t="shared" si="0"/>
        <v>221.75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0.49705409748259238</v>
      </c>
    </row>
    <row r="13" spans="1:19" ht="15.75" thickBot="1" x14ac:dyDescent="0.3">
      <c r="A13" s="2"/>
      <c r="C13" s="14" t="s">
        <v>38</v>
      </c>
      <c r="D13" s="15">
        <v>59.09</v>
      </c>
      <c r="E13" s="15">
        <v>7.1</v>
      </c>
      <c r="F13" s="15">
        <v>228</v>
      </c>
      <c r="G13" s="15">
        <v>231</v>
      </c>
      <c r="H13" s="15">
        <v>234</v>
      </c>
      <c r="I13" s="15">
        <v>192</v>
      </c>
      <c r="J13" s="163">
        <f t="shared" si="0"/>
        <v>221.25</v>
      </c>
      <c r="K13" s="164"/>
      <c r="M13" s="67" t="s">
        <v>39</v>
      </c>
      <c r="N13" s="65">
        <v>3.27</v>
      </c>
      <c r="O13" s="66">
        <v>5.87</v>
      </c>
      <c r="P13" s="2"/>
      <c r="R13" s="77" t="s">
        <v>37</v>
      </c>
      <c r="S13" s="78">
        <f>S10/S7</f>
        <v>0.624372432679142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0.81107965414339278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7.77</v>
      </c>
      <c r="E16" s="11">
        <v>10</v>
      </c>
      <c r="F16" s="22">
        <v>1012</v>
      </c>
      <c r="G16" s="16"/>
      <c r="H16" s="23" t="s">
        <v>1</v>
      </c>
      <c r="I16" s="175">
        <v>6.28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66.11</v>
      </c>
      <c r="E17" s="11"/>
      <c r="F17" s="22">
        <v>201</v>
      </c>
      <c r="G17" s="16"/>
      <c r="H17" s="27" t="s">
        <v>2</v>
      </c>
      <c r="I17" s="177">
        <v>5.6</v>
      </c>
      <c r="J17" s="177"/>
      <c r="K17" s="178"/>
      <c r="M17" s="65">
        <v>6.9</v>
      </c>
      <c r="N17" s="28">
        <v>149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66.69</v>
      </c>
      <c r="E18" s="11"/>
      <c r="F18" s="22">
        <v>229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65.09</v>
      </c>
      <c r="E20" s="11"/>
      <c r="F20" s="22">
        <v>217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150</v>
      </c>
      <c r="P20" s="2"/>
    </row>
    <row r="21" spans="1:16" ht="15.75" thickBot="1" x14ac:dyDescent="0.3">
      <c r="A21" s="2"/>
      <c r="C21" s="21" t="s">
        <v>57</v>
      </c>
      <c r="D21" s="11">
        <v>74.59</v>
      </c>
      <c r="E21" s="11"/>
      <c r="F21" s="22">
        <v>1681</v>
      </c>
      <c r="G21" s="16"/>
      <c r="H21" s="165">
        <v>5</v>
      </c>
      <c r="I21" s="167">
        <v>322</v>
      </c>
      <c r="J21" s="167">
        <v>233</v>
      </c>
      <c r="K21" s="169">
        <f>((I21-J21)/I21)</f>
        <v>0.27639751552795033</v>
      </c>
      <c r="M21" s="13">
        <v>2</v>
      </c>
      <c r="N21" s="35">
        <v>5.7</v>
      </c>
      <c r="O21" s="36">
        <v>150</v>
      </c>
      <c r="P21" s="2"/>
    </row>
    <row r="22" spans="1:16" ht="15.75" customHeight="1" thickBot="1" x14ac:dyDescent="0.3">
      <c r="A22" s="2"/>
      <c r="C22" s="21" t="s">
        <v>58</v>
      </c>
      <c r="D22" s="11">
        <v>74.88</v>
      </c>
      <c r="E22" s="11">
        <v>6.8</v>
      </c>
      <c r="F22" s="22">
        <v>409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402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75.92</v>
      </c>
      <c r="E24" s="11">
        <v>6.4</v>
      </c>
      <c r="F24" s="22">
        <v>848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0.43898881866796308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836</v>
      </c>
      <c r="G25" s="16"/>
      <c r="M25" s="173" t="s">
        <v>64</v>
      </c>
      <c r="N25" s="174"/>
      <c r="O25" s="37">
        <f>(J10-J11)/J10</f>
        <v>0.35398613518197575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0.40509725016767273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2.2547914317925591E-3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91.09</v>
      </c>
      <c r="E28" s="33"/>
      <c r="F28" s="34"/>
      <c r="G28" s="46"/>
      <c r="H28" s="47" t="s">
        <v>72</v>
      </c>
      <c r="I28" s="33">
        <v>889</v>
      </c>
      <c r="J28" s="33">
        <v>777</v>
      </c>
      <c r="K28" s="34">
        <f>I28-J28</f>
        <v>112</v>
      </c>
      <c r="M28" s="182" t="s">
        <v>73</v>
      </c>
      <c r="N28" s="183"/>
      <c r="O28" s="70">
        <f>(J10-J13)/J10</f>
        <v>0.61655112651646449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68.069999999999993</v>
      </c>
      <c r="F29" s="34">
        <v>93.19</v>
      </c>
      <c r="G29" s="48">
        <v>6.1</v>
      </c>
      <c r="H29" s="65" t="s">
        <v>2</v>
      </c>
      <c r="I29" s="35">
        <v>261</v>
      </c>
      <c r="J29" s="35">
        <v>237</v>
      </c>
      <c r="K29" s="36">
        <f>I29-J29</f>
        <v>24</v>
      </c>
      <c r="L29" s="49"/>
      <c r="M29" s="187" t="s">
        <v>75</v>
      </c>
      <c r="N29" s="188"/>
      <c r="O29" s="71">
        <f>(J9-J13)/J9</f>
        <v>0.78488089450656295</v>
      </c>
      <c r="P29" s="2"/>
    </row>
    <row r="30" spans="1:16" ht="15" customHeight="1" x14ac:dyDescent="0.25">
      <c r="A30" s="2"/>
      <c r="B30" s="41"/>
      <c r="C30" s="45" t="s">
        <v>76</v>
      </c>
      <c r="D30" s="33">
        <v>74.45</v>
      </c>
      <c r="E30" s="33">
        <v>60.28</v>
      </c>
      <c r="F30" s="34">
        <v>80.97</v>
      </c>
      <c r="P30" s="2"/>
    </row>
    <row r="31" spans="1:16" ht="15" customHeight="1" x14ac:dyDescent="0.25">
      <c r="A31" s="2"/>
      <c r="B31" s="41"/>
      <c r="C31" s="45" t="s">
        <v>77</v>
      </c>
      <c r="D31" s="33">
        <v>71.05</v>
      </c>
      <c r="E31" s="33">
        <v>49.78</v>
      </c>
      <c r="F31" s="34">
        <v>70.069999999999993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56.81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90.88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364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365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366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367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368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369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1584</v>
      </c>
      <c r="G64" s="12"/>
      <c r="H64" s="12"/>
      <c r="I64" s="12"/>
      <c r="J64" s="159">
        <f>AVERAGE(F64:I64)</f>
        <v>1584</v>
      </c>
      <c r="K64" s="160"/>
      <c r="M64" s="8">
        <v>2</v>
      </c>
      <c r="N64" s="157">
        <v>9.1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526</v>
      </c>
      <c r="G65" s="12"/>
      <c r="H65" s="12"/>
      <c r="I65" s="12"/>
      <c r="J65" s="159">
        <f t="shared" ref="J65:J70" si="1">AVERAGE(F65:I65)</f>
        <v>526</v>
      </c>
      <c r="K65" s="160"/>
      <c r="M65" s="8">
        <v>3</v>
      </c>
      <c r="N65" s="157">
        <v>9</v>
      </c>
      <c r="O65" s="158"/>
      <c r="P65" s="2"/>
    </row>
    <row r="66" spans="1:16" ht="15" customHeight="1" x14ac:dyDescent="0.25">
      <c r="A66" s="2"/>
      <c r="C66" s="9" t="s">
        <v>28</v>
      </c>
      <c r="D66" s="11">
        <v>61.07</v>
      </c>
      <c r="E66" s="11">
        <v>8.4</v>
      </c>
      <c r="F66" s="11">
        <v>978</v>
      </c>
      <c r="G66" s="11">
        <v>1273</v>
      </c>
      <c r="H66" s="11">
        <v>1215</v>
      </c>
      <c r="I66" s="11">
        <v>1116</v>
      </c>
      <c r="J66" s="159">
        <f t="shared" si="1"/>
        <v>1145.5</v>
      </c>
      <c r="K66" s="160"/>
      <c r="M66" s="8">
        <v>4</v>
      </c>
      <c r="N66" s="157">
        <v>8.3000000000000007</v>
      </c>
      <c r="O66" s="158"/>
      <c r="P66" s="2"/>
    </row>
    <row r="67" spans="1:16" ht="15" customHeight="1" x14ac:dyDescent="0.25">
      <c r="A67" s="2"/>
      <c r="C67" s="9" t="s">
        <v>30</v>
      </c>
      <c r="D67" s="11">
        <v>60.16</v>
      </c>
      <c r="E67" s="11">
        <v>8.1</v>
      </c>
      <c r="F67" s="11">
        <v>506</v>
      </c>
      <c r="G67" s="11">
        <v>481</v>
      </c>
      <c r="H67" s="11">
        <v>477</v>
      </c>
      <c r="I67" s="11">
        <v>574</v>
      </c>
      <c r="J67" s="159">
        <f t="shared" si="1"/>
        <v>509.5</v>
      </c>
      <c r="K67" s="160"/>
      <c r="M67" s="8">
        <v>5</v>
      </c>
      <c r="N67" s="157">
        <v>8.6999999999999993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285</v>
      </c>
      <c r="G68" s="63">
        <v>276</v>
      </c>
      <c r="H68" s="63">
        <v>289</v>
      </c>
      <c r="I68" s="63">
        <v>293</v>
      </c>
      <c r="J68" s="159">
        <f t="shared" si="1"/>
        <v>285.75</v>
      </c>
      <c r="K68" s="160"/>
      <c r="M68" s="13">
        <v>6</v>
      </c>
      <c r="N68" s="161">
        <v>7.4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180</v>
      </c>
      <c r="G69" s="63">
        <v>174</v>
      </c>
      <c r="H69" s="63">
        <v>178</v>
      </c>
      <c r="I69" s="63">
        <v>190</v>
      </c>
      <c r="J69" s="159">
        <f t="shared" si="1"/>
        <v>180.5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59.7</v>
      </c>
      <c r="E70" s="15">
        <v>7.3</v>
      </c>
      <c r="F70" s="15">
        <v>193</v>
      </c>
      <c r="G70" s="15">
        <v>183</v>
      </c>
      <c r="H70" s="15">
        <v>177</v>
      </c>
      <c r="I70" s="15">
        <v>194</v>
      </c>
      <c r="J70" s="163">
        <f t="shared" si="1"/>
        <v>186.75</v>
      </c>
      <c r="K70" s="164"/>
      <c r="M70" s="67" t="s">
        <v>39</v>
      </c>
      <c r="N70" s="65">
        <v>4.3499999999999996</v>
      </c>
      <c r="O70" s="66">
        <v>5.1100000000000003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16.98</v>
      </c>
      <c r="E73" s="11">
        <v>10.5</v>
      </c>
      <c r="F73" s="22">
        <v>1088</v>
      </c>
      <c r="G73" s="16"/>
      <c r="H73" s="23" t="s">
        <v>1</v>
      </c>
      <c r="I73" s="175">
        <v>5.58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66.16</v>
      </c>
      <c r="E74" s="11"/>
      <c r="F74" s="22">
        <v>200</v>
      </c>
      <c r="G74" s="16"/>
      <c r="H74" s="27" t="s">
        <v>2</v>
      </c>
      <c r="I74" s="177">
        <v>4.96</v>
      </c>
      <c r="J74" s="177"/>
      <c r="K74" s="178"/>
      <c r="M74" s="65">
        <v>6.9</v>
      </c>
      <c r="N74" s="28">
        <v>67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64.2</v>
      </c>
      <c r="E75" s="11"/>
      <c r="F75" s="22">
        <v>198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65.02</v>
      </c>
      <c r="E77" s="11"/>
      <c r="F77" s="22">
        <v>196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74.58</v>
      </c>
      <c r="E78" s="11"/>
      <c r="F78" s="22">
        <v>1527</v>
      </c>
      <c r="G78" s="16"/>
      <c r="H78" s="165"/>
      <c r="I78" s="167"/>
      <c r="J78" s="167"/>
      <c r="K78" s="169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76.739999999999995</v>
      </c>
      <c r="E79" s="11">
        <v>6.9</v>
      </c>
      <c r="F79" s="22">
        <v>484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466</v>
      </c>
      <c r="G80" s="16"/>
      <c r="H80" s="165">
        <v>6</v>
      </c>
      <c r="I80" s="167">
        <v>311</v>
      </c>
      <c r="J80" s="167">
        <v>134</v>
      </c>
      <c r="K80" s="169">
        <f>((I80-J80)/I80)</f>
        <v>0.56913183279742763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77.31</v>
      </c>
      <c r="E81" s="11">
        <v>6.3</v>
      </c>
      <c r="F81" s="22">
        <v>1002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0.55521606285464864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985</v>
      </c>
      <c r="G82" s="16"/>
      <c r="M82" s="173" t="s">
        <v>64</v>
      </c>
      <c r="N82" s="174"/>
      <c r="O82" s="37">
        <f>(J67-J68)/J67</f>
        <v>0.43915603532875369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0.36832895888014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-3.4626038781163437E-2</v>
      </c>
      <c r="P84" s="2"/>
    </row>
    <row r="85" spans="1:16" x14ac:dyDescent="0.25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1</v>
      </c>
      <c r="I85" s="33">
        <v>521</v>
      </c>
      <c r="J85" s="33">
        <v>456</v>
      </c>
      <c r="K85" s="34">
        <f>I85-J85</f>
        <v>65</v>
      </c>
      <c r="M85" s="182" t="s">
        <v>73</v>
      </c>
      <c r="N85" s="183"/>
      <c r="O85" s="70">
        <f>(J67-J70)/J67</f>
        <v>0.63346418056918552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68.39</v>
      </c>
      <c r="F86" s="34">
        <v>94.15</v>
      </c>
      <c r="G86" s="48">
        <v>5.2</v>
      </c>
      <c r="H86" s="65" t="s">
        <v>2</v>
      </c>
      <c r="I86" s="35">
        <v>208</v>
      </c>
      <c r="J86" s="35">
        <v>176</v>
      </c>
      <c r="K86" s="34">
        <f>I86-J86</f>
        <v>32</v>
      </c>
      <c r="L86" s="49"/>
      <c r="M86" s="187" t="s">
        <v>75</v>
      </c>
      <c r="N86" s="188"/>
      <c r="O86" s="71">
        <f>(J66-J70)/J66</f>
        <v>0.83697075512876473</v>
      </c>
      <c r="P86" s="2"/>
    </row>
    <row r="87" spans="1:16" ht="15" customHeight="1" x14ac:dyDescent="0.25">
      <c r="A87" s="2"/>
      <c r="B87" s="41"/>
      <c r="C87" s="45" t="s">
        <v>76</v>
      </c>
      <c r="D87" s="33">
        <v>76.45</v>
      </c>
      <c r="E87" s="33">
        <v>61.62</v>
      </c>
      <c r="F87" s="34">
        <v>80.61</v>
      </c>
      <c r="P87" s="2"/>
    </row>
    <row r="88" spans="1:16" ht="15" customHeight="1" x14ac:dyDescent="0.25">
      <c r="A88" s="2"/>
      <c r="B88" s="41"/>
      <c r="C88" s="45" t="s">
        <v>77</v>
      </c>
      <c r="D88" s="33">
        <v>73.349999999999994</v>
      </c>
      <c r="E88" s="33">
        <v>51.77</v>
      </c>
      <c r="F88" s="34">
        <v>70.58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54.05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91.59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370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371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372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373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374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20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20" x14ac:dyDescent="0.25">
      <c r="A114" s="2"/>
      <c r="P114" s="3"/>
    </row>
    <row r="115" spans="1:20" x14ac:dyDescent="0.25">
      <c r="A115" s="2" t="s">
        <v>93</v>
      </c>
      <c r="C115" s="4" t="s">
        <v>149</v>
      </c>
      <c r="D115" s="5"/>
      <c r="E115" s="5"/>
      <c r="P115" s="2"/>
    </row>
    <row r="116" spans="1:20" ht="15" customHeight="1" thickBot="1" x14ac:dyDescent="0.3">
      <c r="A116" s="2"/>
      <c r="P116" s="2"/>
    </row>
    <row r="117" spans="1:20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20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20" x14ac:dyDescent="0.25">
      <c r="A119" s="2"/>
      <c r="C119" s="9" t="s">
        <v>26</v>
      </c>
      <c r="D119" s="10"/>
      <c r="E119" s="10"/>
      <c r="F119" s="11">
        <v>1593</v>
      </c>
      <c r="G119" s="12"/>
      <c r="H119" s="12"/>
      <c r="I119" s="12"/>
      <c r="J119" s="159">
        <f>AVERAGE(F119:I119)</f>
        <v>1593</v>
      </c>
      <c r="K119" s="160"/>
      <c r="M119" s="8">
        <v>2</v>
      </c>
      <c r="N119" s="157">
        <v>9.5</v>
      </c>
      <c r="O119" s="158"/>
      <c r="P119" s="2"/>
    </row>
    <row r="120" spans="1:20" x14ac:dyDescent="0.25">
      <c r="A120" s="2"/>
      <c r="C120" s="9" t="s">
        <v>27</v>
      </c>
      <c r="D120" s="10"/>
      <c r="E120" s="10"/>
      <c r="F120" s="11">
        <v>526</v>
      </c>
      <c r="G120" s="12"/>
      <c r="H120" s="12"/>
      <c r="I120" s="12"/>
      <c r="J120" s="159">
        <f t="shared" ref="J120:J125" si="2">AVERAGE(F120:I120)</f>
        <v>526</v>
      </c>
      <c r="K120" s="160"/>
      <c r="M120" s="8">
        <v>3</v>
      </c>
      <c r="N120" s="157">
        <v>8.8000000000000007</v>
      </c>
      <c r="O120" s="158"/>
      <c r="P120" s="2"/>
    </row>
    <row r="121" spans="1:20" x14ac:dyDescent="0.25">
      <c r="A121" s="2"/>
      <c r="C121" s="9" t="s">
        <v>28</v>
      </c>
      <c r="D121" s="11">
        <v>63.42</v>
      </c>
      <c r="E121" s="11">
        <v>6.1</v>
      </c>
      <c r="F121" s="11">
        <v>1303</v>
      </c>
      <c r="G121" s="11">
        <v>1094</v>
      </c>
      <c r="H121" s="11">
        <v>1026</v>
      </c>
      <c r="I121" s="11">
        <v>950</v>
      </c>
      <c r="J121" s="159">
        <f t="shared" si="2"/>
        <v>1093.25</v>
      </c>
      <c r="K121" s="160"/>
      <c r="M121" s="8">
        <v>4</v>
      </c>
      <c r="N121" s="157">
        <v>8.3000000000000007</v>
      </c>
      <c r="O121" s="158"/>
      <c r="P121" s="2"/>
    </row>
    <row r="122" spans="1:20" x14ac:dyDescent="0.25">
      <c r="A122" s="2"/>
      <c r="C122" s="9" t="s">
        <v>30</v>
      </c>
      <c r="D122" s="11">
        <v>54.76</v>
      </c>
      <c r="E122" s="11">
        <v>7.4</v>
      </c>
      <c r="F122" s="11">
        <v>569</v>
      </c>
      <c r="G122" s="11">
        <v>578</v>
      </c>
      <c r="H122" s="11">
        <v>541</v>
      </c>
      <c r="I122" s="11">
        <v>539</v>
      </c>
      <c r="J122" s="159">
        <f t="shared" si="2"/>
        <v>556.75</v>
      </c>
      <c r="K122" s="160"/>
      <c r="M122" s="8">
        <v>5</v>
      </c>
      <c r="N122" s="157">
        <v>8.5</v>
      </c>
      <c r="O122" s="158"/>
      <c r="P122" s="2"/>
    </row>
    <row r="123" spans="1:20" ht="15.75" thickBot="1" x14ac:dyDescent="0.3">
      <c r="A123" s="2"/>
      <c r="C123" s="9" t="s">
        <v>32</v>
      </c>
      <c r="D123" s="11"/>
      <c r="E123" s="11"/>
      <c r="F123" s="11">
        <v>301</v>
      </c>
      <c r="G123" s="63">
        <v>313</v>
      </c>
      <c r="H123" s="63">
        <v>326</v>
      </c>
      <c r="I123" s="63">
        <v>318</v>
      </c>
      <c r="J123" s="159">
        <f t="shared" si="2"/>
        <v>314.5</v>
      </c>
      <c r="K123" s="160"/>
      <c r="M123" s="13">
        <v>6</v>
      </c>
      <c r="N123" s="161">
        <v>7.2</v>
      </c>
      <c r="O123" s="162"/>
      <c r="P123" s="2"/>
    </row>
    <row r="124" spans="1:20" ht="15.75" thickBot="1" x14ac:dyDescent="0.3">
      <c r="A124" s="2"/>
      <c r="C124" s="9" t="s">
        <v>34</v>
      </c>
      <c r="D124" s="11"/>
      <c r="E124" s="11"/>
      <c r="F124" s="11">
        <v>196</v>
      </c>
      <c r="G124" s="63">
        <v>215</v>
      </c>
      <c r="H124" s="63">
        <v>212</v>
      </c>
      <c r="I124" s="63">
        <v>199</v>
      </c>
      <c r="J124" s="159">
        <f t="shared" si="2"/>
        <v>205.5</v>
      </c>
      <c r="K124" s="160"/>
      <c r="N124" s="68" t="s">
        <v>35</v>
      </c>
      <c r="O124" s="69" t="s">
        <v>36</v>
      </c>
      <c r="P124" s="2"/>
    </row>
    <row r="125" spans="1:20" ht="15.75" thickBot="1" x14ac:dyDescent="0.3">
      <c r="A125" s="2"/>
      <c r="C125" s="14" t="s">
        <v>38</v>
      </c>
      <c r="D125" s="15">
        <v>57.31</v>
      </c>
      <c r="E125" s="15">
        <v>7.1</v>
      </c>
      <c r="F125" s="15">
        <v>202</v>
      </c>
      <c r="G125" s="15">
        <v>217</v>
      </c>
      <c r="H125" s="15">
        <v>215</v>
      </c>
      <c r="I125" s="15">
        <v>203</v>
      </c>
      <c r="J125" s="163">
        <f t="shared" si="2"/>
        <v>209.25</v>
      </c>
      <c r="K125" s="164"/>
      <c r="M125" s="67" t="s">
        <v>39</v>
      </c>
      <c r="N125" s="65">
        <v>3.26</v>
      </c>
      <c r="O125" s="66">
        <v>6.27</v>
      </c>
      <c r="P125" s="2"/>
    </row>
    <row r="126" spans="1:20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  <c r="T126" s="64" t="s">
        <v>375</v>
      </c>
    </row>
    <row r="127" spans="1:20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20" x14ac:dyDescent="0.25">
      <c r="A128" s="2"/>
      <c r="C128" s="21" t="s">
        <v>43</v>
      </c>
      <c r="D128" s="11">
        <v>33.72</v>
      </c>
      <c r="E128" s="11">
        <v>9.4</v>
      </c>
      <c r="F128" s="22">
        <v>1038</v>
      </c>
      <c r="G128" s="16"/>
      <c r="H128" s="23" t="s">
        <v>1</v>
      </c>
      <c r="I128" s="175">
        <v>5.96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64.91</v>
      </c>
      <c r="E129" s="11"/>
      <c r="F129" s="22">
        <v>205</v>
      </c>
      <c r="G129" s="16"/>
      <c r="H129" s="27" t="s">
        <v>2</v>
      </c>
      <c r="I129" s="177">
        <v>5.64</v>
      </c>
      <c r="J129" s="177"/>
      <c r="K129" s="178"/>
      <c r="M129" s="65">
        <v>6.9</v>
      </c>
      <c r="N129" s="28">
        <v>105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66.930000000000007</v>
      </c>
      <c r="E130" s="11"/>
      <c r="F130" s="22">
        <v>196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65.98</v>
      </c>
      <c r="E132" s="11"/>
      <c r="F132" s="22">
        <v>209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73.66</v>
      </c>
      <c r="E133" s="11"/>
      <c r="F133" s="22">
        <v>1523</v>
      </c>
      <c r="G133" s="16"/>
      <c r="H133" s="165">
        <v>7</v>
      </c>
      <c r="I133" s="167">
        <v>346</v>
      </c>
      <c r="J133" s="167">
        <v>158</v>
      </c>
      <c r="K133" s="169">
        <f>((I133-J133)/I133)</f>
        <v>0.54335260115606931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74.180000000000007</v>
      </c>
      <c r="E134" s="11">
        <v>6.8</v>
      </c>
      <c r="F134" s="22">
        <v>451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419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76.510000000000005</v>
      </c>
      <c r="E136" s="11">
        <v>6.5</v>
      </c>
      <c r="F136" s="22">
        <v>960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0.49073862337068375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932</v>
      </c>
      <c r="G137" s="16"/>
      <c r="M137" s="173" t="s">
        <v>64</v>
      </c>
      <c r="N137" s="174"/>
      <c r="O137" s="37">
        <f>(J122-J123)/J122</f>
        <v>0.4351145038167939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0.34658187599364071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-1.824817518248175E-2</v>
      </c>
      <c r="P139" s="2"/>
    </row>
    <row r="140" spans="1:16" x14ac:dyDescent="0.25">
      <c r="A140" s="2"/>
      <c r="B140" s="41"/>
      <c r="C140" s="45" t="s">
        <v>71</v>
      </c>
      <c r="D140" s="33">
        <v>91.55</v>
      </c>
      <c r="E140" s="33"/>
      <c r="F140" s="34"/>
      <c r="G140" s="46"/>
      <c r="H140" s="47" t="s">
        <v>1</v>
      </c>
      <c r="I140" s="33">
        <v>356</v>
      </c>
      <c r="J140" s="33">
        <v>287</v>
      </c>
      <c r="K140" s="34">
        <f>I140-J140</f>
        <v>69</v>
      </c>
      <c r="M140" s="182" t="s">
        <v>73</v>
      </c>
      <c r="N140" s="183"/>
      <c r="O140" s="70">
        <f>(J122-J125)/J122</f>
        <v>0.62415806017063313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73.099999999999994</v>
      </c>
      <c r="E141" s="33">
        <v>68.98</v>
      </c>
      <c r="F141" s="34">
        <v>94.37</v>
      </c>
      <c r="G141" s="48">
        <v>5.6</v>
      </c>
      <c r="H141" s="65" t="s">
        <v>2</v>
      </c>
      <c r="I141" s="35">
        <v>221</v>
      </c>
      <c r="J141" s="35">
        <v>202</v>
      </c>
      <c r="K141" s="34">
        <f>I141-J141</f>
        <v>19</v>
      </c>
      <c r="L141" s="49"/>
      <c r="M141" s="187" t="s">
        <v>75</v>
      </c>
      <c r="N141" s="188"/>
      <c r="O141" s="71">
        <f>(J121-J125)/J121</f>
        <v>0.80859821632746398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78.349999999999994</v>
      </c>
      <c r="E142" s="33">
        <v>63.89</v>
      </c>
      <c r="F142" s="34">
        <v>81.540000000000006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77.5</v>
      </c>
      <c r="E143" s="33">
        <v>54.47</v>
      </c>
      <c r="F143" s="34">
        <v>70.28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55.15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376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377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152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378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379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9194-75B3-4380-95E2-F6BBF9CF9427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963.66666666666663</v>
      </c>
    </row>
    <row r="7" spans="1:19" x14ac:dyDescent="0.25">
      <c r="A7" s="2"/>
      <c r="C7" s="9" t="s">
        <v>26</v>
      </c>
      <c r="D7" s="10"/>
      <c r="E7" s="10"/>
      <c r="F7" s="11">
        <v>1678</v>
      </c>
      <c r="G7" s="12"/>
      <c r="H7" s="12"/>
      <c r="I7" s="12"/>
      <c r="J7" s="159">
        <f>AVERAGE(F7:I7)</f>
        <v>1678</v>
      </c>
      <c r="K7" s="160"/>
      <c r="M7" s="8">
        <v>2</v>
      </c>
      <c r="N7" s="157">
        <v>9</v>
      </c>
      <c r="O7" s="158"/>
      <c r="P7" s="2"/>
      <c r="R7" s="56" t="s">
        <v>1</v>
      </c>
      <c r="S7" s="72">
        <f>AVERAGE(J10,J67,J122)</f>
        <v>443.66666666666669</v>
      </c>
    </row>
    <row r="8" spans="1:19" x14ac:dyDescent="0.25">
      <c r="A8" s="2"/>
      <c r="C8" s="9" t="s">
        <v>27</v>
      </c>
      <c r="D8" s="10"/>
      <c r="E8" s="10"/>
      <c r="F8" s="11">
        <v>602</v>
      </c>
      <c r="G8" s="12"/>
      <c r="H8" s="12"/>
      <c r="I8" s="12"/>
      <c r="J8" s="159">
        <f t="shared" ref="J8:J13" si="0">AVERAGE(F8:I8)</f>
        <v>602</v>
      </c>
      <c r="K8" s="160"/>
      <c r="M8" s="8">
        <v>3</v>
      </c>
      <c r="N8" s="157">
        <v>8.1</v>
      </c>
      <c r="O8" s="158"/>
      <c r="P8" s="2"/>
      <c r="R8" s="56" t="s">
        <v>2</v>
      </c>
      <c r="S8" s="73">
        <f>AVERAGE(J13,J70,J125)</f>
        <v>183</v>
      </c>
    </row>
    <row r="9" spans="1:19" x14ac:dyDescent="0.25">
      <c r="A9" s="2"/>
      <c r="C9" s="9" t="s">
        <v>28</v>
      </c>
      <c r="D9" s="11">
        <v>64.05</v>
      </c>
      <c r="E9" s="11">
        <v>6.2</v>
      </c>
      <c r="F9" s="11">
        <v>928</v>
      </c>
      <c r="G9" s="11">
        <v>911</v>
      </c>
      <c r="H9" s="11">
        <v>902</v>
      </c>
      <c r="I9" s="11">
        <v>919</v>
      </c>
      <c r="J9" s="159">
        <f t="shared" si="0"/>
        <v>915</v>
      </c>
      <c r="K9" s="160"/>
      <c r="M9" s="8">
        <v>4</v>
      </c>
      <c r="N9" s="157">
        <v>7.9</v>
      </c>
      <c r="O9" s="158"/>
      <c r="P9" s="2"/>
      <c r="R9" s="74" t="s">
        <v>576</v>
      </c>
      <c r="S9" s="76">
        <f>S6-S7</f>
        <v>520</v>
      </c>
    </row>
    <row r="10" spans="1:19" x14ac:dyDescent="0.25">
      <c r="A10" s="2"/>
      <c r="C10" s="9" t="s">
        <v>30</v>
      </c>
      <c r="D10" s="11">
        <v>58.87</v>
      </c>
      <c r="E10" s="11">
        <v>7.2</v>
      </c>
      <c r="F10" s="11">
        <v>471</v>
      </c>
      <c r="G10" s="11">
        <v>454</v>
      </c>
      <c r="H10" s="11">
        <v>441</v>
      </c>
      <c r="I10" s="11">
        <v>430</v>
      </c>
      <c r="J10" s="159">
        <f t="shared" si="0"/>
        <v>449</v>
      </c>
      <c r="K10" s="160"/>
      <c r="M10" s="8">
        <v>5</v>
      </c>
      <c r="N10" s="157">
        <v>7.6</v>
      </c>
      <c r="O10" s="158"/>
      <c r="P10" s="2"/>
      <c r="R10" s="74" t="s">
        <v>31</v>
      </c>
      <c r="S10" s="76">
        <f>S7-S8</f>
        <v>260.66666666666669</v>
      </c>
    </row>
    <row r="11" spans="1:19" ht="15.75" thickBot="1" x14ac:dyDescent="0.3">
      <c r="A11" s="2"/>
      <c r="C11" s="9" t="s">
        <v>32</v>
      </c>
      <c r="D11" s="11"/>
      <c r="E11" s="11"/>
      <c r="F11" s="11">
        <v>261</v>
      </c>
      <c r="G11" s="63">
        <v>249</v>
      </c>
      <c r="H11" s="63">
        <v>240</v>
      </c>
      <c r="I11" s="63">
        <v>232</v>
      </c>
      <c r="J11" s="159">
        <f t="shared" si="0"/>
        <v>245.5</v>
      </c>
      <c r="K11" s="160"/>
      <c r="M11" s="13">
        <v>6</v>
      </c>
      <c r="N11" s="161">
        <v>7.1</v>
      </c>
      <c r="O11" s="162"/>
      <c r="P11" s="2"/>
      <c r="R11" s="74" t="s">
        <v>29</v>
      </c>
      <c r="S11" s="75">
        <f>S6-S8</f>
        <v>780.66666666666663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190</v>
      </c>
      <c r="G12" s="63">
        <v>192</v>
      </c>
      <c r="H12" s="63">
        <v>188</v>
      </c>
      <c r="I12" s="63">
        <v>191</v>
      </c>
      <c r="J12" s="159">
        <f t="shared" si="0"/>
        <v>190.25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0.53960567277758564</v>
      </c>
    </row>
    <row r="13" spans="1:19" ht="15.75" thickBot="1" x14ac:dyDescent="0.3">
      <c r="A13" s="2"/>
      <c r="C13" s="14" t="s">
        <v>38</v>
      </c>
      <c r="D13" s="15">
        <v>58.99</v>
      </c>
      <c r="E13" s="15">
        <v>7.1</v>
      </c>
      <c r="F13" s="15">
        <v>188</v>
      </c>
      <c r="G13" s="15">
        <v>191</v>
      </c>
      <c r="H13" s="15">
        <v>185</v>
      </c>
      <c r="I13" s="15">
        <v>189</v>
      </c>
      <c r="J13" s="163">
        <f t="shared" si="0"/>
        <v>188.25</v>
      </c>
      <c r="K13" s="164"/>
      <c r="M13" s="67" t="s">
        <v>39</v>
      </c>
      <c r="N13" s="65">
        <v>3.45</v>
      </c>
      <c r="O13" s="66">
        <v>5.95</v>
      </c>
      <c r="P13" s="2"/>
      <c r="R13" s="77" t="s">
        <v>37</v>
      </c>
      <c r="S13" s="78">
        <f>S10/S7</f>
        <v>0.58752817430503379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0.81010031131096505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33.58</v>
      </c>
      <c r="E16" s="11">
        <v>7.1</v>
      </c>
      <c r="F16" s="22">
        <v>1397</v>
      </c>
      <c r="G16" s="16"/>
      <c r="H16" s="23" t="s">
        <v>1</v>
      </c>
      <c r="I16" s="175">
        <v>5.27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64.569999999999993</v>
      </c>
      <c r="E17" s="11"/>
      <c r="F17" s="22">
        <v>201</v>
      </c>
      <c r="G17" s="16"/>
      <c r="H17" s="27" t="s">
        <v>2</v>
      </c>
      <c r="I17" s="177">
        <v>4.9400000000000004</v>
      </c>
      <c r="J17" s="177"/>
      <c r="K17" s="178"/>
      <c r="M17" s="65">
        <v>7</v>
      </c>
      <c r="N17" s="28">
        <v>69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65.53</v>
      </c>
      <c r="E18" s="11"/>
      <c r="F18" s="22">
        <v>198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64.86</v>
      </c>
      <c r="E20" s="11"/>
      <c r="F20" s="22">
        <v>194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74.87</v>
      </c>
      <c r="E21" s="11"/>
      <c r="F21" s="22">
        <v>1676</v>
      </c>
      <c r="G21" s="16"/>
      <c r="H21" s="165"/>
      <c r="I21" s="167"/>
      <c r="J21" s="167"/>
      <c r="K21" s="169" t="e">
        <f>((I21-J21)/I21)</f>
        <v>#DIV/0!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74.489999999999995</v>
      </c>
      <c r="E22" s="11">
        <v>6.9</v>
      </c>
      <c r="F22" s="22">
        <v>440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424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76.849999999999994</v>
      </c>
      <c r="E24" s="11">
        <v>6.6</v>
      </c>
      <c r="F24" s="22">
        <v>949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0.50928961748633883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936</v>
      </c>
      <c r="G25" s="16"/>
      <c r="M25" s="173" t="s">
        <v>64</v>
      </c>
      <c r="N25" s="174"/>
      <c r="O25" s="37">
        <f>(J10-J11)/J10</f>
        <v>0.4532293986636971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0.225050916496945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1.0512483574244415E-2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</v>
      </c>
      <c r="E28" s="33"/>
      <c r="F28" s="34"/>
      <c r="G28" s="46"/>
      <c r="H28" s="47" t="s">
        <v>72</v>
      </c>
      <c r="I28" s="33">
        <v>307</v>
      </c>
      <c r="J28" s="33">
        <v>252</v>
      </c>
      <c r="K28" s="34">
        <f>I28-J28</f>
        <v>55</v>
      </c>
      <c r="M28" s="182" t="s">
        <v>73</v>
      </c>
      <c r="N28" s="183"/>
      <c r="O28" s="70">
        <f>(J10-J13)/J10</f>
        <v>0.58073496659242763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68.36</v>
      </c>
      <c r="F29" s="34">
        <v>94.09</v>
      </c>
      <c r="G29" s="48">
        <v>5.8</v>
      </c>
      <c r="H29" s="65" t="s">
        <v>2</v>
      </c>
      <c r="I29" s="35">
        <v>184</v>
      </c>
      <c r="J29" s="35">
        <v>151</v>
      </c>
      <c r="K29" s="36">
        <f>I29-J29</f>
        <v>33</v>
      </c>
      <c r="L29" s="49"/>
      <c r="M29" s="187" t="s">
        <v>75</v>
      </c>
      <c r="N29" s="188"/>
      <c r="O29" s="71">
        <f>(J9-J13)/J9</f>
        <v>0.79426229508196722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77.95</v>
      </c>
      <c r="E30" s="33">
        <v>63.46</v>
      </c>
      <c r="F30" s="34">
        <v>81.41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77.150000000000006</v>
      </c>
      <c r="E31" s="33">
        <v>54.31</v>
      </c>
      <c r="F31" s="34">
        <v>70.400000000000006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91.35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380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381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382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383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384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1588</v>
      </c>
      <c r="G64" s="12"/>
      <c r="H64" s="12"/>
      <c r="I64" s="12"/>
      <c r="J64" s="159">
        <f>AVERAGE(F64:I64)</f>
        <v>1588</v>
      </c>
      <c r="K64" s="160"/>
      <c r="M64" s="8">
        <v>2</v>
      </c>
      <c r="N64" s="157">
        <v>9.1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614</v>
      </c>
      <c r="G65" s="12"/>
      <c r="H65" s="12"/>
      <c r="I65" s="12"/>
      <c r="J65" s="159">
        <f t="shared" ref="J65:J70" si="1">AVERAGE(F65:I65)</f>
        <v>614</v>
      </c>
      <c r="K65" s="160"/>
      <c r="M65" s="8">
        <v>3</v>
      </c>
      <c r="N65" s="157">
        <v>8.1999999999999993</v>
      </c>
      <c r="O65" s="158"/>
      <c r="P65" s="2"/>
    </row>
    <row r="66" spans="1:16" ht="15" customHeight="1" x14ac:dyDescent="0.25">
      <c r="A66" s="2"/>
      <c r="C66" s="9" t="s">
        <v>28</v>
      </c>
      <c r="D66" s="11">
        <v>58.12</v>
      </c>
      <c r="E66" s="11">
        <v>6.4</v>
      </c>
      <c r="F66" s="11">
        <v>905</v>
      </c>
      <c r="G66" s="11">
        <v>902</v>
      </c>
      <c r="H66" s="11">
        <v>796</v>
      </c>
      <c r="I66" s="11">
        <v>931</v>
      </c>
      <c r="J66" s="159">
        <f t="shared" si="1"/>
        <v>883.5</v>
      </c>
      <c r="K66" s="160"/>
      <c r="M66" s="8">
        <v>4</v>
      </c>
      <c r="N66" s="157">
        <v>7.8</v>
      </c>
      <c r="O66" s="158"/>
      <c r="P66" s="2"/>
    </row>
    <row r="67" spans="1:16" ht="15" customHeight="1" x14ac:dyDescent="0.25">
      <c r="A67" s="2"/>
      <c r="C67" s="9" t="s">
        <v>30</v>
      </c>
      <c r="D67" s="11">
        <v>59.18</v>
      </c>
      <c r="E67" s="11">
        <v>7.1</v>
      </c>
      <c r="F67" s="11">
        <v>375</v>
      </c>
      <c r="G67" s="11">
        <v>428</v>
      </c>
      <c r="H67" s="11">
        <v>368</v>
      </c>
      <c r="I67" s="11">
        <v>418</v>
      </c>
      <c r="J67" s="159">
        <f t="shared" si="1"/>
        <v>397.25</v>
      </c>
      <c r="K67" s="160"/>
      <c r="M67" s="8">
        <v>5</v>
      </c>
      <c r="N67" s="157">
        <v>7.6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217</v>
      </c>
      <c r="G68" s="63">
        <v>214</v>
      </c>
      <c r="H68" s="63">
        <v>208</v>
      </c>
      <c r="I68" s="63">
        <v>262</v>
      </c>
      <c r="J68" s="159">
        <f t="shared" si="1"/>
        <v>225.25</v>
      </c>
      <c r="K68" s="160"/>
      <c r="M68" s="13">
        <v>6</v>
      </c>
      <c r="N68" s="161">
        <v>7.3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175</v>
      </c>
      <c r="G69" s="63">
        <v>170</v>
      </c>
      <c r="H69" s="63">
        <v>174</v>
      </c>
      <c r="I69" s="63">
        <v>182</v>
      </c>
      <c r="J69" s="159">
        <f t="shared" si="1"/>
        <v>175.25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58.94</v>
      </c>
      <c r="E70" s="15">
        <v>7.2</v>
      </c>
      <c r="F70" s="15">
        <v>182</v>
      </c>
      <c r="G70" s="15">
        <v>180</v>
      </c>
      <c r="H70" s="15">
        <v>178</v>
      </c>
      <c r="I70" s="15">
        <v>183</v>
      </c>
      <c r="J70" s="163">
        <f t="shared" si="1"/>
        <v>180.75</v>
      </c>
      <c r="K70" s="164"/>
      <c r="M70" s="67" t="s">
        <v>39</v>
      </c>
      <c r="N70" s="65"/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20.43</v>
      </c>
      <c r="E73" s="11">
        <v>8.6</v>
      </c>
      <c r="F73" s="22">
        <v>1065</v>
      </c>
      <c r="G73" s="16"/>
      <c r="H73" s="23" t="s">
        <v>1</v>
      </c>
      <c r="I73" s="175">
        <v>4.88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64.52</v>
      </c>
      <c r="E74" s="11"/>
      <c r="F74" s="22">
        <v>194</v>
      </c>
      <c r="G74" s="16"/>
      <c r="H74" s="27" t="s">
        <v>2</v>
      </c>
      <c r="I74" s="177">
        <v>4.5199999999999996</v>
      </c>
      <c r="J74" s="177"/>
      <c r="K74" s="178"/>
      <c r="M74" s="65">
        <v>6.7</v>
      </c>
      <c r="N74" s="28">
        <v>64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69.709999999999994</v>
      </c>
      <c r="E75" s="11"/>
      <c r="F75" s="22">
        <v>191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66.92</v>
      </c>
      <c r="E77" s="11"/>
      <c r="F77" s="22">
        <v>188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74.14</v>
      </c>
      <c r="E78" s="11"/>
      <c r="F78" s="22">
        <v>1525</v>
      </c>
      <c r="G78" s="16"/>
      <c r="H78" s="165"/>
      <c r="I78" s="167"/>
      <c r="J78" s="167"/>
      <c r="K78" s="169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75.81</v>
      </c>
      <c r="E79" s="11">
        <v>6.9</v>
      </c>
      <c r="F79" s="22">
        <v>442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414</v>
      </c>
      <c r="G80" s="16"/>
      <c r="H80" s="165">
        <v>4</v>
      </c>
      <c r="I80" s="167">
        <v>354</v>
      </c>
      <c r="J80" s="167">
        <v>238</v>
      </c>
      <c r="K80" s="169">
        <f>((I80-J80)/I80)</f>
        <v>0.32768361581920902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76.66</v>
      </c>
      <c r="E81" s="11">
        <v>6.4</v>
      </c>
      <c r="F81" s="22">
        <v>978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0.55036785512167519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962</v>
      </c>
      <c r="G82" s="16"/>
      <c r="M82" s="173" t="s">
        <v>64</v>
      </c>
      <c r="N82" s="174"/>
      <c r="O82" s="37">
        <f>(J67-J68)/J67</f>
        <v>0.43297671491504092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0.22197558268590456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-3.1383737517831668E-2</v>
      </c>
      <c r="P84" s="2"/>
    </row>
    <row r="85" spans="1:16" x14ac:dyDescent="0.25">
      <c r="A85" s="2"/>
      <c r="B85" s="41"/>
      <c r="C85" s="45" t="s">
        <v>71</v>
      </c>
      <c r="D85" s="33">
        <v>91.42</v>
      </c>
      <c r="E85" s="33"/>
      <c r="F85" s="34"/>
      <c r="G85" s="46"/>
      <c r="H85" s="47" t="s">
        <v>1</v>
      </c>
      <c r="I85" s="33">
        <v>391</v>
      </c>
      <c r="J85" s="33">
        <v>333</v>
      </c>
      <c r="K85" s="34">
        <f>I85-J85</f>
        <v>58</v>
      </c>
      <c r="M85" s="182" t="s">
        <v>73</v>
      </c>
      <c r="N85" s="183"/>
      <c r="O85" s="70">
        <f>(J67-J70)/J67</f>
        <v>0.5449968533668974</v>
      </c>
      <c r="P85" s="2"/>
    </row>
    <row r="86" spans="1:16" ht="15.75" thickBot="1" x14ac:dyDescent="0.3">
      <c r="A86" s="2"/>
      <c r="B86" s="41"/>
      <c r="C86" s="45" t="s">
        <v>74</v>
      </c>
      <c r="D86" s="33">
        <v>72.349999999999994</v>
      </c>
      <c r="E86" s="33">
        <v>68.47</v>
      </c>
      <c r="F86" s="34">
        <v>94.65</v>
      </c>
      <c r="G86" s="48">
        <v>5.2</v>
      </c>
      <c r="H86" s="65" t="s">
        <v>2</v>
      </c>
      <c r="I86" s="35">
        <v>193</v>
      </c>
      <c r="J86" s="35">
        <v>161</v>
      </c>
      <c r="K86" s="34">
        <f>I86-J86</f>
        <v>32</v>
      </c>
      <c r="L86" s="49"/>
      <c r="M86" s="187" t="s">
        <v>75</v>
      </c>
      <c r="N86" s="188"/>
      <c r="O86" s="71">
        <f>(J66-J70)/J66</f>
        <v>0.79541595925297115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78.45</v>
      </c>
      <c r="E87" s="33">
        <v>63.47</v>
      </c>
      <c r="F87" s="34">
        <v>81.25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75.349999999999994</v>
      </c>
      <c r="E88" s="33">
        <v>53.94</v>
      </c>
      <c r="F88" s="34">
        <v>71.59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91.28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385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386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387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388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389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149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1543</v>
      </c>
      <c r="G119" s="12"/>
      <c r="H119" s="12"/>
      <c r="I119" s="12"/>
      <c r="J119" s="159">
        <f>AVERAGE(F119:I119)</f>
        <v>1543</v>
      </c>
      <c r="K119" s="160"/>
      <c r="M119" s="8">
        <v>2</v>
      </c>
      <c r="N119" s="157">
        <v>9.6999999999999993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556</v>
      </c>
      <c r="G120" s="12"/>
      <c r="H120" s="12"/>
      <c r="I120" s="12"/>
      <c r="J120" s="159">
        <f t="shared" ref="J120:J125" si="2">AVERAGE(F120:I120)</f>
        <v>556</v>
      </c>
      <c r="K120" s="160"/>
      <c r="M120" s="8">
        <v>3</v>
      </c>
      <c r="N120" s="157">
        <v>8.6999999999999993</v>
      </c>
      <c r="O120" s="158"/>
      <c r="P120" s="2"/>
    </row>
    <row r="121" spans="1:16" x14ac:dyDescent="0.25">
      <c r="A121" s="2"/>
      <c r="C121" s="9" t="s">
        <v>28</v>
      </c>
      <c r="D121" s="11">
        <v>54.68</v>
      </c>
      <c r="E121" s="11">
        <v>7</v>
      </c>
      <c r="F121" s="11">
        <v>997</v>
      </c>
      <c r="G121" s="11">
        <v>992</v>
      </c>
      <c r="H121" s="11">
        <v>1096</v>
      </c>
      <c r="I121" s="11">
        <v>1285</v>
      </c>
      <c r="J121" s="159">
        <f t="shared" si="2"/>
        <v>1092.5</v>
      </c>
      <c r="K121" s="160"/>
      <c r="M121" s="8">
        <v>4</v>
      </c>
      <c r="N121" s="157">
        <v>8</v>
      </c>
      <c r="O121" s="158"/>
      <c r="P121" s="2"/>
    </row>
    <row r="122" spans="1:16" x14ac:dyDescent="0.25">
      <c r="A122" s="2"/>
      <c r="C122" s="9" t="s">
        <v>30</v>
      </c>
      <c r="D122" s="11">
        <v>55.81</v>
      </c>
      <c r="E122" s="11">
        <v>7.2</v>
      </c>
      <c r="F122" s="11">
        <v>385</v>
      </c>
      <c r="G122" s="11">
        <v>416</v>
      </c>
      <c r="H122" s="11">
        <v>489</v>
      </c>
      <c r="I122" s="11">
        <v>649</v>
      </c>
      <c r="J122" s="159">
        <f t="shared" si="2"/>
        <v>484.75</v>
      </c>
      <c r="K122" s="160"/>
      <c r="M122" s="8">
        <v>5</v>
      </c>
      <c r="N122" s="157">
        <v>7.8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286</v>
      </c>
      <c r="G123" s="63">
        <v>243</v>
      </c>
      <c r="H123" s="63">
        <v>272</v>
      </c>
      <c r="I123" s="63">
        <v>328</v>
      </c>
      <c r="J123" s="159">
        <f t="shared" si="2"/>
        <v>282.25</v>
      </c>
      <c r="K123" s="160"/>
      <c r="M123" s="13">
        <v>6</v>
      </c>
      <c r="N123" s="161">
        <v>7.3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171</v>
      </c>
      <c r="G124" s="63">
        <v>173</v>
      </c>
      <c r="H124" s="63">
        <v>177</v>
      </c>
      <c r="I124" s="63">
        <v>192</v>
      </c>
      <c r="J124" s="159">
        <f t="shared" si="2"/>
        <v>178.25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54.91</v>
      </c>
      <c r="E125" s="15">
        <v>7.3</v>
      </c>
      <c r="F125" s="15">
        <v>175</v>
      </c>
      <c r="G125" s="15">
        <v>176</v>
      </c>
      <c r="H125" s="15">
        <v>178</v>
      </c>
      <c r="I125" s="15">
        <v>191</v>
      </c>
      <c r="J125" s="163">
        <f t="shared" si="2"/>
        <v>180</v>
      </c>
      <c r="K125" s="164"/>
      <c r="M125" s="67" t="s">
        <v>39</v>
      </c>
      <c r="N125" s="65">
        <v>3.27</v>
      </c>
      <c r="O125" s="66">
        <v>6.32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13.1</v>
      </c>
      <c r="E128" s="11">
        <v>9.8000000000000007</v>
      </c>
      <c r="F128" s="22">
        <v>882</v>
      </c>
      <c r="G128" s="16"/>
      <c r="H128" s="23" t="s">
        <v>1</v>
      </c>
      <c r="I128" s="175">
        <v>5.18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61.47</v>
      </c>
      <c r="E129" s="11"/>
      <c r="F129" s="22">
        <v>190</v>
      </c>
      <c r="G129" s="16"/>
      <c r="H129" s="27" t="s">
        <v>2</v>
      </c>
      <c r="I129" s="177">
        <v>4.88</v>
      </c>
      <c r="J129" s="177"/>
      <c r="K129" s="178"/>
      <c r="M129" s="65">
        <v>6.9</v>
      </c>
      <c r="N129" s="28">
        <v>95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62.9</v>
      </c>
      <c r="E130" s="11"/>
      <c r="F130" s="22">
        <v>181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61.27</v>
      </c>
      <c r="E132" s="11"/>
      <c r="F132" s="22">
        <v>185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72.959999999999994</v>
      </c>
      <c r="E133" s="11"/>
      <c r="F133" s="22">
        <v>1566</v>
      </c>
      <c r="G133" s="16"/>
      <c r="H133" s="165">
        <v>10</v>
      </c>
      <c r="I133" s="167">
        <v>421</v>
      </c>
      <c r="J133" s="167">
        <v>204</v>
      </c>
      <c r="K133" s="169">
        <f>((I133-J133)/I133)</f>
        <v>0.51543942992874114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71.790000000000006</v>
      </c>
      <c r="E134" s="11">
        <v>6.8</v>
      </c>
      <c r="F134" s="22">
        <v>381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372</v>
      </c>
      <c r="G135" s="16"/>
      <c r="H135" s="165">
        <v>8</v>
      </c>
      <c r="I135" s="167">
        <v>311</v>
      </c>
      <c r="J135" s="167">
        <v>226</v>
      </c>
      <c r="K135" s="169">
        <f>((I135-J135)/I135)</f>
        <v>0.27331189710610931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74.94</v>
      </c>
      <c r="E136" s="11">
        <v>6.5</v>
      </c>
      <c r="F136" s="22">
        <v>941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0.5562929061784897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876</v>
      </c>
      <c r="G137" s="16"/>
      <c r="M137" s="173" t="s">
        <v>64</v>
      </c>
      <c r="N137" s="174"/>
      <c r="O137" s="37">
        <f>(J122-J123)/J122</f>
        <v>0.41774110366168127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0.36846767050487156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-9.8176718092566617E-3</v>
      </c>
      <c r="P139" s="2"/>
    </row>
    <row r="140" spans="1:16" x14ac:dyDescent="0.25">
      <c r="A140" s="2"/>
      <c r="B140" s="41"/>
      <c r="C140" s="45" t="s">
        <v>71</v>
      </c>
      <c r="D140" s="33">
        <v>91.75</v>
      </c>
      <c r="E140" s="33"/>
      <c r="F140" s="34"/>
      <c r="G140" s="46"/>
      <c r="H140" s="47" t="s">
        <v>1</v>
      </c>
      <c r="I140" s="33">
        <v>306</v>
      </c>
      <c r="J140" s="33">
        <v>247</v>
      </c>
      <c r="K140" s="34">
        <f>I140-J140</f>
        <v>59</v>
      </c>
      <c r="M140" s="182" t="s">
        <v>73</v>
      </c>
      <c r="N140" s="183"/>
      <c r="O140" s="70">
        <f>(J122-J125)/J122</f>
        <v>0.62867457452294995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73.099999999999994</v>
      </c>
      <c r="E141" s="33">
        <v>68.84</v>
      </c>
      <c r="F141" s="34">
        <v>94.17</v>
      </c>
      <c r="G141" s="48">
        <v>5.5</v>
      </c>
      <c r="H141" s="65" t="s">
        <v>2</v>
      </c>
      <c r="I141" s="35">
        <v>201</v>
      </c>
      <c r="J141" s="35">
        <v>178</v>
      </c>
      <c r="K141" s="34">
        <f>I141-J141</f>
        <v>23</v>
      </c>
      <c r="L141" s="49"/>
      <c r="M141" s="187" t="s">
        <v>75</v>
      </c>
      <c r="N141" s="188"/>
      <c r="O141" s="71">
        <f>(J121-J125)/J121</f>
        <v>0.83524027459954231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78.849999999999994</v>
      </c>
      <c r="E142" s="33">
        <v>63.44</v>
      </c>
      <c r="F142" s="34">
        <v>80.45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77.5</v>
      </c>
      <c r="E143" s="33">
        <v>55.58</v>
      </c>
      <c r="F143" s="34">
        <v>71.72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54.05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390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391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105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378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392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75B0C-9A69-4B66-B957-9E3AC9198812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1044.25</v>
      </c>
    </row>
    <row r="7" spans="1:19" x14ac:dyDescent="0.25">
      <c r="A7" s="2"/>
      <c r="C7" s="9" t="s">
        <v>26</v>
      </c>
      <c r="D7" s="10"/>
      <c r="E7" s="10"/>
      <c r="F7" s="11">
        <v>1685</v>
      </c>
      <c r="G7" s="12"/>
      <c r="H7" s="12"/>
      <c r="I7" s="12"/>
      <c r="J7" s="159">
        <f>AVERAGE(F7:I7)</f>
        <v>1685</v>
      </c>
      <c r="K7" s="160"/>
      <c r="M7" s="8">
        <v>2</v>
      </c>
      <c r="N7" s="157">
        <v>9.3000000000000007</v>
      </c>
      <c r="O7" s="158"/>
      <c r="P7" s="2"/>
      <c r="R7" s="56" t="s">
        <v>1</v>
      </c>
      <c r="S7" s="72">
        <f>AVERAGE(J10,J67,J122)</f>
        <v>489.08333333333331</v>
      </c>
    </row>
    <row r="8" spans="1:19" x14ac:dyDescent="0.25">
      <c r="A8" s="2"/>
      <c r="C8" s="9" t="s">
        <v>27</v>
      </c>
      <c r="D8" s="10"/>
      <c r="E8" s="10"/>
      <c r="F8" s="11">
        <v>603</v>
      </c>
      <c r="G8" s="12"/>
      <c r="H8" s="12"/>
      <c r="I8" s="12"/>
      <c r="J8" s="159">
        <f t="shared" ref="J8:J13" si="0">AVERAGE(F8:I8)</f>
        <v>603</v>
      </c>
      <c r="K8" s="160"/>
      <c r="M8" s="8">
        <v>3</v>
      </c>
      <c r="N8" s="157">
        <v>9</v>
      </c>
      <c r="O8" s="158"/>
      <c r="P8" s="2"/>
      <c r="R8" s="56" t="s">
        <v>2</v>
      </c>
      <c r="S8" s="73">
        <f>AVERAGE(J13,J70,J125)</f>
        <v>189.25</v>
      </c>
    </row>
    <row r="9" spans="1:19" x14ac:dyDescent="0.25">
      <c r="A9" s="2"/>
      <c r="C9" s="9" t="s">
        <v>28</v>
      </c>
      <c r="D9" s="11">
        <v>63.36</v>
      </c>
      <c r="E9" s="11">
        <v>7.8</v>
      </c>
      <c r="F9" s="11">
        <v>1165</v>
      </c>
      <c r="G9" s="11">
        <v>1045</v>
      </c>
      <c r="H9" s="11">
        <v>1061</v>
      </c>
      <c r="I9" s="11">
        <v>1019</v>
      </c>
      <c r="J9" s="159">
        <f t="shared" si="0"/>
        <v>1072.5</v>
      </c>
      <c r="K9" s="160"/>
      <c r="M9" s="8">
        <v>4</v>
      </c>
      <c r="N9" s="157">
        <v>8.1</v>
      </c>
      <c r="O9" s="158"/>
      <c r="P9" s="2"/>
      <c r="R9" s="74" t="s">
        <v>576</v>
      </c>
      <c r="S9" s="76">
        <f>S6-S7</f>
        <v>555.16666666666674</v>
      </c>
    </row>
    <row r="10" spans="1:19" x14ac:dyDescent="0.25">
      <c r="A10" s="2"/>
      <c r="C10" s="9" t="s">
        <v>30</v>
      </c>
      <c r="D10" s="11">
        <v>57.1</v>
      </c>
      <c r="E10" s="11">
        <v>8.6</v>
      </c>
      <c r="F10" s="11">
        <v>579</v>
      </c>
      <c r="G10" s="11">
        <v>598</v>
      </c>
      <c r="H10" s="11">
        <v>567</v>
      </c>
      <c r="I10" s="11">
        <v>525</v>
      </c>
      <c r="J10" s="159">
        <f t="shared" si="0"/>
        <v>567.25</v>
      </c>
      <c r="K10" s="160"/>
      <c r="M10" s="8">
        <v>5</v>
      </c>
      <c r="N10" s="157">
        <v>7.9</v>
      </c>
      <c r="O10" s="158"/>
      <c r="P10" s="2"/>
      <c r="R10" s="74" t="s">
        <v>31</v>
      </c>
      <c r="S10" s="76">
        <f>S7-S8</f>
        <v>299.83333333333331</v>
      </c>
    </row>
    <row r="11" spans="1:19" ht="15.75" thickBot="1" x14ac:dyDescent="0.3">
      <c r="A11" s="2"/>
      <c r="C11" s="9" t="s">
        <v>32</v>
      </c>
      <c r="D11" s="11"/>
      <c r="E11" s="11"/>
      <c r="F11" s="11">
        <v>266</v>
      </c>
      <c r="G11" s="63">
        <v>289</v>
      </c>
      <c r="H11" s="63">
        <v>312</v>
      </c>
      <c r="I11" s="63">
        <v>320</v>
      </c>
      <c r="J11" s="159">
        <f t="shared" si="0"/>
        <v>296.75</v>
      </c>
      <c r="K11" s="160"/>
      <c r="M11" s="13">
        <v>6</v>
      </c>
      <c r="N11" s="161">
        <v>7.7</v>
      </c>
      <c r="O11" s="162"/>
      <c r="P11" s="2"/>
      <c r="R11" s="74" t="s">
        <v>29</v>
      </c>
      <c r="S11" s="75">
        <f>S6-S8</f>
        <v>855</v>
      </c>
    </row>
    <row r="12" spans="1:19" ht="15.75" thickBot="1" x14ac:dyDescent="0.3">
      <c r="A12" s="2"/>
      <c r="C12" s="9" t="s">
        <v>34</v>
      </c>
      <c r="D12" s="11"/>
      <c r="E12" s="11"/>
      <c r="F12" s="11">
        <v>232</v>
      </c>
      <c r="G12" s="63">
        <v>223</v>
      </c>
      <c r="H12" s="63">
        <v>215</v>
      </c>
      <c r="I12" s="63">
        <v>207</v>
      </c>
      <c r="J12" s="159">
        <f t="shared" si="0"/>
        <v>219.25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0.53164152900806005</v>
      </c>
    </row>
    <row r="13" spans="1:19" ht="15.75" thickBot="1" x14ac:dyDescent="0.3">
      <c r="A13" s="2"/>
      <c r="C13" s="14" t="s">
        <v>38</v>
      </c>
      <c r="D13" s="15">
        <v>56.14</v>
      </c>
      <c r="E13" s="15">
        <v>7.3</v>
      </c>
      <c r="F13" s="15">
        <v>230</v>
      </c>
      <c r="G13" s="15">
        <v>221</v>
      </c>
      <c r="H13" s="15">
        <v>214</v>
      </c>
      <c r="I13" s="15">
        <v>205</v>
      </c>
      <c r="J13" s="163">
        <f t="shared" si="0"/>
        <v>217.5</v>
      </c>
      <c r="K13" s="164"/>
      <c r="M13" s="67" t="s">
        <v>39</v>
      </c>
      <c r="N13" s="65">
        <v>3.23</v>
      </c>
      <c r="O13" s="66">
        <v>5.85</v>
      </c>
      <c r="P13" s="2"/>
      <c r="R13" s="77" t="s">
        <v>37</v>
      </c>
      <c r="S13" s="78">
        <f>S10/S7</f>
        <v>0.61305162719372974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0.81876945175963611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20.32</v>
      </c>
      <c r="E16" s="11">
        <v>9.8000000000000007</v>
      </c>
      <c r="F16" s="22">
        <v>1381</v>
      </c>
      <c r="G16" s="16"/>
      <c r="H16" s="23" t="s">
        <v>1</v>
      </c>
      <c r="I16" s="175">
        <v>5.61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64.760000000000005</v>
      </c>
      <c r="E17" s="11"/>
      <c r="F17" s="22">
        <v>203</v>
      </c>
      <c r="G17" s="16"/>
      <c r="H17" s="27" t="s">
        <v>2</v>
      </c>
      <c r="I17" s="177">
        <v>5.27</v>
      </c>
      <c r="J17" s="177"/>
      <c r="K17" s="178"/>
      <c r="M17" s="65">
        <v>7</v>
      </c>
      <c r="N17" s="28">
        <v>66</v>
      </c>
      <c r="O17" s="66">
        <v>0.05</v>
      </c>
      <c r="P17" s="2"/>
    </row>
    <row r="18" spans="1:16" ht="15.75" thickBot="1" x14ac:dyDescent="0.3">
      <c r="A18" s="2"/>
      <c r="C18" s="21" t="s">
        <v>47</v>
      </c>
      <c r="D18" s="11">
        <v>66.28</v>
      </c>
      <c r="E18" s="11"/>
      <c r="F18" s="22">
        <v>201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64.569999999999993</v>
      </c>
      <c r="E20" s="11"/>
      <c r="F20" s="22">
        <v>197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74.3</v>
      </c>
      <c r="E21" s="11"/>
      <c r="F21" s="22">
        <v>1698</v>
      </c>
      <c r="G21" s="16"/>
      <c r="H21" s="165"/>
      <c r="I21" s="167"/>
      <c r="J21" s="167"/>
      <c r="K21" s="169" t="e">
        <f>((I21-J21)/I21)</f>
        <v>#DIV/0!</v>
      </c>
      <c r="M21" s="13">
        <v>2</v>
      </c>
      <c r="N21" s="35">
        <v>5.9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73.650000000000006</v>
      </c>
      <c r="E22" s="11">
        <v>6.9</v>
      </c>
      <c r="F22" s="22">
        <v>402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387</v>
      </c>
      <c r="G23" s="16"/>
      <c r="H23" s="165">
        <v>12</v>
      </c>
      <c r="I23" s="167">
        <v>302</v>
      </c>
      <c r="J23" s="167">
        <v>211</v>
      </c>
      <c r="K23" s="169">
        <f>((I23-J23)/I23)</f>
        <v>0.30132450331125826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75.67</v>
      </c>
      <c r="E24" s="11">
        <v>6.4</v>
      </c>
      <c r="F24" s="22">
        <v>935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0.4710955710955711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919</v>
      </c>
      <c r="G25" s="16"/>
      <c r="M25" s="173" t="s">
        <v>64</v>
      </c>
      <c r="N25" s="174"/>
      <c r="O25" s="37">
        <f>(J10-J11)/J10</f>
        <v>0.47686205376817981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0.26116259477674808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7.98175598631699E-3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331</v>
      </c>
      <c r="J28" s="33">
        <v>252</v>
      </c>
      <c r="K28" s="34">
        <f>I28-J28</f>
        <v>79</v>
      </c>
      <c r="M28" s="182" t="s">
        <v>73</v>
      </c>
      <c r="N28" s="183"/>
      <c r="O28" s="70">
        <f>(J10-J13)/J10</f>
        <v>0.61657117672983697</v>
      </c>
      <c r="P28" s="2"/>
    </row>
    <row r="29" spans="1:16" ht="15.75" thickBot="1" x14ac:dyDescent="0.3">
      <c r="A29" s="2"/>
      <c r="B29" s="41"/>
      <c r="C29" s="45" t="s">
        <v>74</v>
      </c>
      <c r="D29" s="33">
        <v>72.75</v>
      </c>
      <c r="E29" s="33">
        <v>68.349999999999994</v>
      </c>
      <c r="F29" s="34">
        <v>93.95</v>
      </c>
      <c r="G29" s="48">
        <v>5.8</v>
      </c>
      <c r="H29" s="65" t="s">
        <v>2</v>
      </c>
      <c r="I29" s="35">
        <v>191</v>
      </c>
      <c r="J29" s="35">
        <v>160</v>
      </c>
      <c r="K29" s="36">
        <f>I29-J29</f>
        <v>31</v>
      </c>
      <c r="L29" s="49"/>
      <c r="M29" s="187" t="s">
        <v>75</v>
      </c>
      <c r="N29" s="188"/>
      <c r="O29" s="71">
        <f>(J9-J13)/J9</f>
        <v>0.79720279720279719</v>
      </c>
      <c r="P29" s="2"/>
    </row>
    <row r="30" spans="1:16" ht="15" customHeight="1" x14ac:dyDescent="0.25">
      <c r="A30" s="2"/>
      <c r="B30" s="41"/>
      <c r="C30" s="45" t="s">
        <v>76</v>
      </c>
      <c r="D30" s="33">
        <v>79.150000000000006</v>
      </c>
      <c r="E30" s="33">
        <v>63.56</v>
      </c>
      <c r="F30" s="34">
        <v>80.3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76.95</v>
      </c>
      <c r="E31" s="33">
        <v>55.1</v>
      </c>
      <c r="F31" s="34">
        <v>71.61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52.95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393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394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395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396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397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398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1648</v>
      </c>
      <c r="G64" s="12"/>
      <c r="H64" s="12"/>
      <c r="I64" s="12"/>
      <c r="J64" s="159">
        <f>AVERAGE(F64:I64)</f>
        <v>1648</v>
      </c>
      <c r="K64" s="160"/>
      <c r="M64" s="8">
        <v>2</v>
      </c>
      <c r="N64" s="157">
        <v>9.1999999999999993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628</v>
      </c>
      <c r="G65" s="12"/>
      <c r="H65" s="12"/>
      <c r="I65" s="12"/>
      <c r="J65" s="159">
        <f t="shared" ref="J65:J70" si="1">AVERAGE(F65:I65)</f>
        <v>628</v>
      </c>
      <c r="K65" s="160"/>
      <c r="M65" s="8">
        <v>3</v>
      </c>
      <c r="N65" s="157">
        <v>9</v>
      </c>
      <c r="O65" s="158"/>
      <c r="P65" s="2"/>
    </row>
    <row r="66" spans="1:16" ht="15" customHeight="1" x14ac:dyDescent="0.25">
      <c r="A66" s="2"/>
      <c r="C66" s="9" t="s">
        <v>28</v>
      </c>
      <c r="D66" s="11">
        <v>61.74</v>
      </c>
      <c r="E66" s="11">
        <v>7.2</v>
      </c>
      <c r="F66" s="11">
        <v>941</v>
      </c>
      <c r="G66" s="11">
        <v>970</v>
      </c>
      <c r="H66" s="11">
        <v>1073</v>
      </c>
      <c r="I66" s="11">
        <v>1184</v>
      </c>
      <c r="J66" s="159">
        <f t="shared" si="1"/>
        <v>1042</v>
      </c>
      <c r="K66" s="160"/>
      <c r="M66" s="8">
        <v>4</v>
      </c>
      <c r="N66" s="157">
        <v>8.1999999999999993</v>
      </c>
      <c r="O66" s="158"/>
      <c r="P66" s="2"/>
    </row>
    <row r="67" spans="1:16" ht="15" customHeight="1" x14ac:dyDescent="0.25">
      <c r="A67" s="2"/>
      <c r="C67" s="9" t="s">
        <v>30</v>
      </c>
      <c r="D67" s="11">
        <v>57.57</v>
      </c>
      <c r="E67" s="11">
        <v>8.6999999999999993</v>
      </c>
      <c r="F67" s="11">
        <v>454</v>
      </c>
      <c r="G67" s="11">
        <v>459</v>
      </c>
      <c r="H67" s="11">
        <v>448</v>
      </c>
      <c r="I67" s="11">
        <v>448</v>
      </c>
      <c r="J67" s="159">
        <f t="shared" si="1"/>
        <v>452.25</v>
      </c>
      <c r="K67" s="160"/>
      <c r="M67" s="8">
        <v>5</v>
      </c>
      <c r="N67" s="157">
        <v>7.8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256</v>
      </c>
      <c r="G68" s="63">
        <v>262</v>
      </c>
      <c r="H68" s="63">
        <v>248</v>
      </c>
      <c r="I68" s="63">
        <v>236</v>
      </c>
      <c r="J68" s="159">
        <f t="shared" si="1"/>
        <v>250.5</v>
      </c>
      <c r="K68" s="160"/>
      <c r="M68" s="13">
        <v>6</v>
      </c>
      <c r="N68" s="161">
        <v>7.6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183</v>
      </c>
      <c r="G69" s="63">
        <v>166</v>
      </c>
      <c r="H69" s="63">
        <v>160</v>
      </c>
      <c r="I69" s="63">
        <v>152</v>
      </c>
      <c r="J69" s="159">
        <f t="shared" si="1"/>
        <v>165.25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57.6</v>
      </c>
      <c r="E70" s="15">
        <v>7.2</v>
      </c>
      <c r="F70" s="15">
        <v>196</v>
      </c>
      <c r="G70" s="15">
        <v>186</v>
      </c>
      <c r="H70" s="15">
        <v>164</v>
      </c>
      <c r="I70" s="15">
        <v>160</v>
      </c>
      <c r="J70" s="163">
        <f t="shared" si="1"/>
        <v>176.5</v>
      </c>
      <c r="K70" s="164"/>
      <c r="M70" s="67" t="s">
        <v>39</v>
      </c>
      <c r="N70" s="65">
        <v>1.85</v>
      </c>
      <c r="O70" s="66">
        <v>2.35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18.5</v>
      </c>
      <c r="E73" s="11">
        <v>9.8000000000000007</v>
      </c>
      <c r="F73" s="22">
        <v>1025</v>
      </c>
      <c r="G73" s="16"/>
      <c r="H73" s="23" t="s">
        <v>1</v>
      </c>
      <c r="I73" s="175">
        <v>4.8600000000000003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64.709999999999994</v>
      </c>
      <c r="E74" s="11"/>
      <c r="F74" s="22">
        <v>198</v>
      </c>
      <c r="G74" s="16"/>
      <c r="H74" s="27" t="s">
        <v>2</v>
      </c>
      <c r="I74" s="177">
        <v>4.2699999999999996</v>
      </c>
      <c r="J74" s="177"/>
      <c r="K74" s="178"/>
      <c r="M74" s="65">
        <v>6.8</v>
      </c>
      <c r="N74" s="28">
        <v>65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65.84</v>
      </c>
      <c r="E75" s="11"/>
      <c r="F75" s="22">
        <v>195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63.95</v>
      </c>
      <c r="E77" s="11"/>
      <c r="F77" s="22">
        <v>192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76.25</v>
      </c>
      <c r="E78" s="11"/>
      <c r="F78" s="22">
        <v>1551</v>
      </c>
      <c r="G78" s="16"/>
      <c r="H78" s="165"/>
      <c r="I78" s="167"/>
      <c r="J78" s="167"/>
      <c r="K78" s="169" t="e">
        <f>((I78-J78)/I78)</f>
        <v>#DIV/0!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74.27</v>
      </c>
      <c r="E79" s="11">
        <v>6.8</v>
      </c>
      <c r="F79" s="22">
        <v>448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386</v>
      </c>
      <c r="G80" s="16"/>
      <c r="H80" s="165">
        <v>13</v>
      </c>
      <c r="I80" s="167">
        <v>245</v>
      </c>
      <c r="J80" s="167">
        <v>147</v>
      </c>
      <c r="K80" s="169">
        <f>((I80-J80)/I80)</f>
        <v>0.4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76.48</v>
      </c>
      <c r="E81" s="11">
        <v>6.4</v>
      </c>
      <c r="F81" s="22">
        <v>977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0.56597888675623798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942</v>
      </c>
      <c r="G82" s="16"/>
      <c r="M82" s="173" t="s">
        <v>64</v>
      </c>
      <c r="N82" s="174"/>
      <c r="O82" s="37">
        <f>(J67-J68)/J67</f>
        <v>0.44610281923714762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0.34031936127744511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-6.8078668683812404E-2</v>
      </c>
      <c r="P84" s="2"/>
    </row>
    <row r="85" spans="1:16" x14ac:dyDescent="0.25">
      <c r="A85" s="2"/>
      <c r="B85" s="41"/>
      <c r="C85" s="45" t="s">
        <v>71</v>
      </c>
      <c r="D85" s="33">
        <v>91.44</v>
      </c>
      <c r="E85" s="33"/>
      <c r="F85" s="34"/>
      <c r="G85" s="46"/>
      <c r="H85" s="47" t="s">
        <v>1</v>
      </c>
      <c r="I85" s="33">
        <v>465</v>
      </c>
      <c r="J85" s="33">
        <v>404</v>
      </c>
      <c r="K85" s="34">
        <f>I85-J85</f>
        <v>61</v>
      </c>
      <c r="M85" s="182" t="s">
        <v>73</v>
      </c>
      <c r="N85" s="183"/>
      <c r="O85" s="70">
        <f>(J67-J70)/J67</f>
        <v>0.60972913211719182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68.66</v>
      </c>
      <c r="F86" s="34">
        <v>94.51</v>
      </c>
      <c r="G86" s="48">
        <v>5.3</v>
      </c>
      <c r="H86" s="65" t="s">
        <v>2</v>
      </c>
      <c r="I86" s="35">
        <v>211</v>
      </c>
      <c r="J86" s="35">
        <v>173</v>
      </c>
      <c r="K86" s="34">
        <f>I86-J86</f>
        <v>38</v>
      </c>
      <c r="L86" s="49"/>
      <c r="M86" s="187" t="s">
        <v>75</v>
      </c>
      <c r="N86" s="188"/>
      <c r="O86" s="71">
        <f>(J66-J70)/J66</f>
        <v>0.83061420345489445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78.849999999999994</v>
      </c>
      <c r="E87" s="33">
        <v>63.35</v>
      </c>
      <c r="F87" s="34">
        <v>80.349999999999994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75.25</v>
      </c>
      <c r="E88" s="33">
        <v>53.74</v>
      </c>
      <c r="F88" s="34">
        <v>71.42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53.95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91.65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399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400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401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402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403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1555</v>
      </c>
      <c r="G119" s="12"/>
      <c r="H119" s="12"/>
      <c r="I119" s="12"/>
      <c r="J119" s="159">
        <f>AVERAGE(F119:I119)</f>
        <v>1555</v>
      </c>
      <c r="K119" s="160"/>
      <c r="M119" s="8">
        <v>2</v>
      </c>
      <c r="N119" s="157">
        <v>9.1999999999999993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554</v>
      </c>
      <c r="G120" s="12"/>
      <c r="H120" s="12"/>
      <c r="I120" s="12"/>
      <c r="J120" s="159">
        <f t="shared" ref="J120:J125" si="2">AVERAGE(F120:I120)</f>
        <v>554</v>
      </c>
      <c r="K120" s="160"/>
      <c r="M120" s="8">
        <v>3</v>
      </c>
      <c r="N120" s="157">
        <v>9.3000000000000007</v>
      </c>
      <c r="O120" s="158"/>
      <c r="P120" s="2"/>
    </row>
    <row r="121" spans="1:16" x14ac:dyDescent="0.25">
      <c r="A121" s="2"/>
      <c r="C121" s="9" t="s">
        <v>28</v>
      </c>
      <c r="D121" s="11">
        <v>60.01</v>
      </c>
      <c r="E121" s="11">
        <v>7.5</v>
      </c>
      <c r="F121" s="11">
        <v>1012</v>
      </c>
      <c r="G121" s="11">
        <v>1023</v>
      </c>
      <c r="H121" s="11">
        <v>1006</v>
      </c>
      <c r="I121" s="11">
        <v>1032</v>
      </c>
      <c r="J121" s="159">
        <f t="shared" si="2"/>
        <v>1018.25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57.72</v>
      </c>
      <c r="E122" s="11">
        <v>8.5</v>
      </c>
      <c r="F122" s="11">
        <v>459</v>
      </c>
      <c r="G122" s="11">
        <v>455</v>
      </c>
      <c r="H122" s="11">
        <v>448</v>
      </c>
      <c r="I122" s="11">
        <v>429</v>
      </c>
      <c r="J122" s="159">
        <f t="shared" si="2"/>
        <v>447.75</v>
      </c>
      <c r="K122" s="160"/>
      <c r="M122" s="8">
        <v>5</v>
      </c>
      <c r="N122" s="157">
        <v>7.9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288</v>
      </c>
      <c r="G123" s="63">
        <v>293</v>
      </c>
      <c r="H123" s="63">
        <v>284</v>
      </c>
      <c r="I123" s="63">
        <v>277</v>
      </c>
      <c r="J123" s="159">
        <f t="shared" si="2"/>
        <v>285.5</v>
      </c>
      <c r="K123" s="160"/>
      <c r="M123" s="13">
        <v>6</v>
      </c>
      <c r="N123" s="161">
        <v>7.4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176</v>
      </c>
      <c r="G124" s="63">
        <v>170</v>
      </c>
      <c r="H124" s="63">
        <v>172</v>
      </c>
      <c r="I124" s="63">
        <v>163</v>
      </c>
      <c r="J124" s="159">
        <f t="shared" si="2"/>
        <v>170.25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57.66</v>
      </c>
      <c r="E125" s="15">
        <v>7.4</v>
      </c>
      <c r="F125" s="15">
        <v>169</v>
      </c>
      <c r="G125" s="15">
        <v>176</v>
      </c>
      <c r="H125" s="15">
        <v>179</v>
      </c>
      <c r="I125" s="15">
        <v>171</v>
      </c>
      <c r="J125" s="163">
        <f t="shared" si="2"/>
        <v>173.75</v>
      </c>
      <c r="K125" s="164"/>
      <c r="M125" s="67" t="s">
        <v>39</v>
      </c>
      <c r="N125" s="65">
        <v>2.4700000000000002</v>
      </c>
      <c r="O125" s="66">
        <v>3.33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9.77</v>
      </c>
      <c r="E128" s="11">
        <v>10.199999999999999</v>
      </c>
      <c r="F128" s="22">
        <v>991</v>
      </c>
      <c r="G128" s="16"/>
      <c r="H128" s="23" t="s">
        <v>1</v>
      </c>
      <c r="I128" s="175">
        <v>6.28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64.44</v>
      </c>
      <c r="E129" s="11"/>
      <c r="F129" s="22">
        <v>190</v>
      </c>
      <c r="G129" s="16"/>
      <c r="H129" s="27" t="s">
        <v>2</v>
      </c>
      <c r="I129" s="177">
        <v>5.83</v>
      </c>
      <c r="J129" s="177"/>
      <c r="K129" s="178"/>
      <c r="M129" s="65">
        <v>6.8</v>
      </c>
      <c r="N129" s="28">
        <v>125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65.010000000000005</v>
      </c>
      <c r="E130" s="11"/>
      <c r="F130" s="22">
        <v>166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64.87</v>
      </c>
      <c r="E132" s="11"/>
      <c r="F132" s="22">
        <v>171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75.25</v>
      </c>
      <c r="E133" s="11"/>
      <c r="F133" s="22">
        <v>1609</v>
      </c>
      <c r="G133" s="16"/>
      <c r="H133" s="165">
        <v>9</v>
      </c>
      <c r="I133" s="167">
        <v>444</v>
      </c>
      <c r="J133" s="167">
        <v>140</v>
      </c>
      <c r="K133" s="169">
        <f>((I133-J133)/I133)</f>
        <v>0.68468468468468469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76.16</v>
      </c>
      <c r="E134" s="11">
        <v>6.6</v>
      </c>
      <c r="F134" s="22">
        <v>392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387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77.540000000000006</v>
      </c>
      <c r="E136" s="11">
        <v>6.3</v>
      </c>
      <c r="F136" s="22">
        <v>909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0.56027498158605449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889</v>
      </c>
      <c r="G137" s="16"/>
      <c r="M137" s="173" t="s">
        <v>64</v>
      </c>
      <c r="N137" s="174"/>
      <c r="O137" s="37">
        <f>(J122-J123)/J122</f>
        <v>0.36236739251814631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0.40367775831873903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-2.0558002936857563E-2</v>
      </c>
      <c r="P139" s="2"/>
    </row>
    <row r="140" spans="1:16" x14ac:dyDescent="0.25">
      <c r="A140" s="2"/>
      <c r="B140" s="41"/>
      <c r="C140" s="45" t="s">
        <v>71</v>
      </c>
      <c r="D140" s="33">
        <v>91.02</v>
      </c>
      <c r="E140" s="33"/>
      <c r="F140" s="34"/>
      <c r="G140" s="46"/>
      <c r="H140" s="47" t="s">
        <v>1</v>
      </c>
      <c r="I140" s="33">
        <v>677</v>
      </c>
      <c r="J140" s="33">
        <v>571</v>
      </c>
      <c r="K140" s="34">
        <f>I140-J140</f>
        <v>106</v>
      </c>
      <c r="M140" s="182" t="s">
        <v>73</v>
      </c>
      <c r="N140" s="183"/>
      <c r="O140" s="70">
        <f>(J122-J125)/J122</f>
        <v>0.61194863204913452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73.05</v>
      </c>
      <c r="E141" s="33">
        <v>68.11</v>
      </c>
      <c r="F141" s="34">
        <v>93.24</v>
      </c>
      <c r="G141" s="48">
        <v>6.3</v>
      </c>
      <c r="H141" s="65" t="s">
        <v>2</v>
      </c>
      <c r="I141" s="35">
        <v>191</v>
      </c>
      <c r="J141" s="35">
        <v>171</v>
      </c>
      <c r="K141" s="34">
        <f>I141-J141</f>
        <v>20</v>
      </c>
      <c r="L141" s="49"/>
      <c r="M141" s="187" t="s">
        <v>75</v>
      </c>
      <c r="N141" s="188"/>
      <c r="O141" s="71">
        <f>(J121-J125)/J121</f>
        <v>0.829364105082249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75.55</v>
      </c>
      <c r="E142" s="33">
        <v>61.33</v>
      </c>
      <c r="F142" s="34">
        <v>81.180000000000007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74.95</v>
      </c>
      <c r="E143" s="33">
        <v>52.62</v>
      </c>
      <c r="F143" s="34">
        <v>70.22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55.56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90.88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404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405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406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407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408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4328-C720-4580-8629-8D60E083DBEC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1110.1666666666667</v>
      </c>
    </row>
    <row r="7" spans="1:19" x14ac:dyDescent="0.25">
      <c r="A7" s="2"/>
      <c r="C7" s="9" t="s">
        <v>26</v>
      </c>
      <c r="D7" s="10"/>
      <c r="E7" s="10"/>
      <c r="F7" s="11">
        <v>1656</v>
      </c>
      <c r="G7" s="12"/>
      <c r="H7" s="12"/>
      <c r="I7" s="12"/>
      <c r="J7" s="159">
        <f>AVERAGE(F7:I7)</f>
        <v>1656</v>
      </c>
      <c r="K7" s="160"/>
      <c r="M7" s="8">
        <v>2</v>
      </c>
      <c r="N7" s="157">
        <v>9.1</v>
      </c>
      <c r="O7" s="158"/>
      <c r="P7" s="2"/>
      <c r="R7" s="56" t="s">
        <v>1</v>
      </c>
      <c r="S7" s="72">
        <f>AVERAGE(J10,J67,J122)</f>
        <v>512.58333333333337</v>
      </c>
    </row>
    <row r="8" spans="1:19" x14ac:dyDescent="0.25">
      <c r="A8" s="2"/>
      <c r="C8" s="9" t="s">
        <v>27</v>
      </c>
      <c r="D8" s="10"/>
      <c r="E8" s="10"/>
      <c r="F8" s="11">
        <v>596</v>
      </c>
      <c r="G8" s="12"/>
      <c r="H8" s="12"/>
      <c r="I8" s="12"/>
      <c r="J8" s="159">
        <f t="shared" ref="J8:J13" si="0">AVERAGE(F8:I8)</f>
        <v>596</v>
      </c>
      <c r="K8" s="160"/>
      <c r="M8" s="8">
        <v>3</v>
      </c>
      <c r="N8" s="157">
        <v>8.6</v>
      </c>
      <c r="O8" s="158"/>
      <c r="P8" s="2"/>
      <c r="R8" s="56" t="s">
        <v>2</v>
      </c>
      <c r="S8" s="73">
        <f>AVERAGE(J13,J70,J125)</f>
        <v>195.83333333333334</v>
      </c>
    </row>
    <row r="9" spans="1:19" x14ac:dyDescent="0.25">
      <c r="A9" s="2"/>
      <c r="C9" s="9" t="s">
        <v>28</v>
      </c>
      <c r="D9" s="11">
        <v>64.069999999999993</v>
      </c>
      <c r="E9" s="11">
        <v>6.6</v>
      </c>
      <c r="F9" s="11">
        <v>1262</v>
      </c>
      <c r="G9" s="11">
        <v>1285</v>
      </c>
      <c r="H9" s="11">
        <v>1211</v>
      </c>
      <c r="I9" s="11">
        <v>1188</v>
      </c>
      <c r="J9" s="159">
        <f t="shared" si="0"/>
        <v>1236.5</v>
      </c>
      <c r="K9" s="160"/>
      <c r="M9" s="8">
        <v>4</v>
      </c>
      <c r="N9" s="157">
        <v>8.8000000000000007</v>
      </c>
      <c r="O9" s="158"/>
      <c r="P9" s="2"/>
      <c r="R9" s="74" t="s">
        <v>576</v>
      </c>
      <c r="S9" s="76">
        <f>S6-S7</f>
        <v>597.58333333333337</v>
      </c>
    </row>
    <row r="10" spans="1:19" x14ac:dyDescent="0.25">
      <c r="A10" s="2"/>
      <c r="C10" s="9" t="s">
        <v>30</v>
      </c>
      <c r="D10" s="11">
        <v>61.66</v>
      </c>
      <c r="E10" s="11">
        <v>8</v>
      </c>
      <c r="F10" s="11">
        <v>405</v>
      </c>
      <c r="G10" s="11">
        <v>440</v>
      </c>
      <c r="H10" s="11">
        <v>391</v>
      </c>
      <c r="I10" s="11">
        <v>412</v>
      </c>
      <c r="J10" s="159">
        <f t="shared" si="0"/>
        <v>412</v>
      </c>
      <c r="K10" s="160"/>
      <c r="M10" s="8">
        <v>5</v>
      </c>
      <c r="N10" s="157">
        <v>8.5</v>
      </c>
      <c r="O10" s="158"/>
      <c r="P10" s="2"/>
      <c r="R10" s="74" t="s">
        <v>31</v>
      </c>
      <c r="S10" s="76">
        <f>S7-S8</f>
        <v>316.75</v>
      </c>
    </row>
    <row r="11" spans="1:19" ht="15.75" thickBot="1" x14ac:dyDescent="0.3">
      <c r="A11" s="2"/>
      <c r="C11" s="9" t="s">
        <v>32</v>
      </c>
      <c r="D11" s="11"/>
      <c r="E11" s="11"/>
      <c r="F11" s="11">
        <v>203</v>
      </c>
      <c r="G11" s="63">
        <v>229</v>
      </c>
      <c r="H11" s="63">
        <v>201</v>
      </c>
      <c r="I11" s="63">
        <v>219</v>
      </c>
      <c r="J11" s="159">
        <f t="shared" si="0"/>
        <v>213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914.33333333333337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161</v>
      </c>
      <c r="G12" s="63">
        <v>166</v>
      </c>
      <c r="H12" s="63">
        <v>160</v>
      </c>
      <c r="I12" s="63">
        <v>158</v>
      </c>
      <c r="J12" s="159">
        <f t="shared" si="0"/>
        <v>161.25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0.53828254015913524</v>
      </c>
    </row>
    <row r="13" spans="1:19" ht="15.75" thickBot="1" x14ac:dyDescent="0.3">
      <c r="A13" s="2"/>
      <c r="C13" s="14" t="s">
        <v>38</v>
      </c>
      <c r="D13" s="15">
        <v>60.61</v>
      </c>
      <c r="E13" s="15">
        <v>7.4</v>
      </c>
      <c r="F13" s="15">
        <v>159</v>
      </c>
      <c r="G13" s="15">
        <v>165</v>
      </c>
      <c r="H13" s="15">
        <v>158</v>
      </c>
      <c r="I13" s="15">
        <v>155</v>
      </c>
      <c r="J13" s="163">
        <f t="shared" si="0"/>
        <v>159.25</v>
      </c>
      <c r="K13" s="164"/>
      <c r="M13" s="67" t="s">
        <v>39</v>
      </c>
      <c r="N13" s="65">
        <v>2.89</v>
      </c>
      <c r="O13" s="66"/>
      <c r="P13" s="2"/>
      <c r="R13" s="77" t="s">
        <v>37</v>
      </c>
      <c r="S13" s="78">
        <f>S10/S7</f>
        <v>0.61794830108925369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0.82360006005104336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15.71</v>
      </c>
      <c r="E16" s="11">
        <v>9.6</v>
      </c>
      <c r="F16" s="22">
        <v>1398</v>
      </c>
      <c r="G16" s="16"/>
      <c r="H16" s="23" t="s">
        <v>1</v>
      </c>
      <c r="I16" s="175">
        <v>5.38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64.84</v>
      </c>
      <c r="E17" s="11"/>
      <c r="F17" s="22">
        <v>175</v>
      </c>
      <c r="G17" s="16"/>
      <c r="H17" s="27" t="s">
        <v>2</v>
      </c>
      <c r="I17" s="177">
        <v>5.05</v>
      </c>
      <c r="J17" s="177"/>
      <c r="K17" s="178"/>
      <c r="M17" s="65">
        <v>7</v>
      </c>
      <c r="N17" s="28">
        <v>71</v>
      </c>
      <c r="O17" s="66">
        <v>0.05</v>
      </c>
      <c r="P17" s="2"/>
    </row>
    <row r="18" spans="1:16" ht="15.75" thickBot="1" x14ac:dyDescent="0.3">
      <c r="A18" s="2"/>
      <c r="C18" s="21" t="s">
        <v>47</v>
      </c>
      <c r="D18" s="11">
        <v>68.25</v>
      </c>
      <c r="E18" s="11"/>
      <c r="F18" s="22">
        <v>172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64.680000000000007</v>
      </c>
      <c r="E20" s="11"/>
      <c r="F20" s="22">
        <v>169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5.9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75.849999999999994</v>
      </c>
      <c r="E21" s="11"/>
      <c r="F21" s="22">
        <v>1740</v>
      </c>
      <c r="G21" s="16"/>
      <c r="H21" s="165"/>
      <c r="I21" s="167"/>
      <c r="J21" s="167"/>
      <c r="K21" s="169" t="e">
        <f>((I21-J21)/I21)</f>
        <v>#DIV/0!</v>
      </c>
      <c r="M21" s="13">
        <v>2</v>
      </c>
      <c r="N21" s="35">
        <v>6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75.87</v>
      </c>
      <c r="E22" s="11">
        <v>6.8</v>
      </c>
      <c r="F22" s="22">
        <v>401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389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77.25</v>
      </c>
      <c r="E24" s="11">
        <v>6.4</v>
      </c>
      <c r="F24" s="22">
        <v>920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0.66680145572179539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903</v>
      </c>
      <c r="G25" s="16"/>
      <c r="M25" s="173" t="s">
        <v>64</v>
      </c>
      <c r="N25" s="174"/>
      <c r="O25" s="37">
        <f>(J10-J11)/J10</f>
        <v>0.48300970873786409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0.24295774647887325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1.2403100775193798E-2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91.3</v>
      </c>
      <c r="E28" s="33"/>
      <c r="F28" s="34"/>
      <c r="G28" s="46"/>
      <c r="H28" s="47" t="s">
        <v>72</v>
      </c>
      <c r="I28" s="33">
        <v>304</v>
      </c>
      <c r="J28" s="33">
        <v>265</v>
      </c>
      <c r="K28" s="34">
        <f>I28-J28</f>
        <v>39</v>
      </c>
      <c r="M28" s="182" t="s">
        <v>73</v>
      </c>
      <c r="N28" s="183"/>
      <c r="O28" s="70">
        <f>(J10-J13)/J10</f>
        <v>0.61347087378640774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68.25</v>
      </c>
      <c r="F29" s="34">
        <v>93.69</v>
      </c>
      <c r="G29" s="48">
        <v>6</v>
      </c>
      <c r="H29" s="65" t="s">
        <v>2</v>
      </c>
      <c r="I29" s="35">
        <v>179</v>
      </c>
      <c r="J29" s="35">
        <v>151</v>
      </c>
      <c r="K29" s="36">
        <f>I29-J29</f>
        <v>28</v>
      </c>
      <c r="L29" s="49"/>
      <c r="M29" s="187" t="s">
        <v>75</v>
      </c>
      <c r="N29" s="188"/>
      <c r="O29" s="71">
        <f>(J9-J13)/J9</f>
        <v>0.87120905782450464</v>
      </c>
      <c r="P29" s="2"/>
    </row>
    <row r="30" spans="1:16" ht="15" customHeight="1" x14ac:dyDescent="0.25">
      <c r="A30" s="2"/>
      <c r="B30" s="41"/>
      <c r="C30" s="45" t="s">
        <v>76</v>
      </c>
      <c r="D30" s="33">
        <v>76.900000000000006</v>
      </c>
      <c r="E30" s="33">
        <v>62.5</v>
      </c>
      <c r="F30" s="34">
        <v>81.28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75.3</v>
      </c>
      <c r="E31" s="33">
        <v>52.8</v>
      </c>
      <c r="F31" s="34">
        <v>70.12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52.7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264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265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266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267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268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1569</v>
      </c>
      <c r="G64" s="12"/>
      <c r="H64" s="12"/>
      <c r="I64" s="12"/>
      <c r="J64" s="159">
        <f>AVERAGE(F64:I64)</f>
        <v>1569</v>
      </c>
      <c r="K64" s="160"/>
      <c r="M64" s="8">
        <v>2</v>
      </c>
      <c r="N64" s="157">
        <v>9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558</v>
      </c>
      <c r="G65" s="12"/>
      <c r="H65" s="12"/>
      <c r="I65" s="12"/>
      <c r="J65" s="159">
        <f t="shared" ref="J65:J70" si="1">AVERAGE(F65:I65)</f>
        <v>558</v>
      </c>
      <c r="K65" s="160"/>
      <c r="M65" s="8">
        <v>3</v>
      </c>
      <c r="N65" s="157">
        <v>7.8</v>
      </c>
      <c r="O65" s="158"/>
      <c r="P65" s="2"/>
    </row>
    <row r="66" spans="1:16" ht="15" customHeight="1" x14ac:dyDescent="0.25">
      <c r="A66" s="2"/>
      <c r="C66" s="9" t="s">
        <v>28</v>
      </c>
      <c r="D66" s="11">
        <v>56.1</v>
      </c>
      <c r="E66" s="11">
        <v>8.9</v>
      </c>
      <c r="F66" s="11">
        <v>1066</v>
      </c>
      <c r="G66" s="11">
        <v>1086</v>
      </c>
      <c r="H66" s="11">
        <v>1061</v>
      </c>
      <c r="I66" s="11">
        <v>1044</v>
      </c>
      <c r="J66" s="159">
        <f t="shared" si="1"/>
        <v>1064.25</v>
      </c>
      <c r="K66" s="160"/>
      <c r="M66" s="8">
        <v>4</v>
      </c>
      <c r="N66" s="157">
        <v>7.5</v>
      </c>
      <c r="O66" s="158"/>
      <c r="P66" s="2"/>
    </row>
    <row r="67" spans="1:16" ht="15" customHeight="1" x14ac:dyDescent="0.25">
      <c r="A67" s="2"/>
      <c r="C67" s="9" t="s">
        <v>30</v>
      </c>
      <c r="D67" s="11">
        <v>55.24</v>
      </c>
      <c r="E67" s="11">
        <v>8</v>
      </c>
      <c r="F67" s="11">
        <v>553</v>
      </c>
      <c r="G67" s="11">
        <v>482</v>
      </c>
      <c r="H67" s="11">
        <v>480</v>
      </c>
      <c r="I67" s="11">
        <v>515</v>
      </c>
      <c r="J67" s="159">
        <f t="shared" si="1"/>
        <v>507.5</v>
      </c>
      <c r="K67" s="160"/>
      <c r="M67" s="8">
        <v>5</v>
      </c>
      <c r="N67" s="157">
        <v>8.3000000000000007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349</v>
      </c>
      <c r="G68" s="63">
        <v>324</v>
      </c>
      <c r="H68" s="63">
        <v>315</v>
      </c>
      <c r="I68" s="63">
        <v>297</v>
      </c>
      <c r="J68" s="159">
        <f t="shared" si="1"/>
        <v>321.25</v>
      </c>
      <c r="K68" s="160"/>
      <c r="M68" s="13">
        <v>6</v>
      </c>
      <c r="N68" s="161">
        <v>7.2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211</v>
      </c>
      <c r="G69" s="63">
        <v>227</v>
      </c>
      <c r="H69" s="63">
        <v>215</v>
      </c>
      <c r="I69" s="63">
        <v>195</v>
      </c>
      <c r="J69" s="159">
        <f t="shared" si="1"/>
        <v>212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59.05</v>
      </c>
      <c r="E70" s="15">
        <v>7.9</v>
      </c>
      <c r="F70" s="15">
        <v>213</v>
      </c>
      <c r="G70" s="15">
        <v>228</v>
      </c>
      <c r="H70" s="15">
        <v>219</v>
      </c>
      <c r="I70" s="15">
        <v>198</v>
      </c>
      <c r="J70" s="163">
        <f t="shared" si="1"/>
        <v>214.5</v>
      </c>
      <c r="K70" s="164"/>
      <c r="M70" s="67" t="s">
        <v>39</v>
      </c>
      <c r="N70" s="65">
        <v>3.14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14.71</v>
      </c>
      <c r="E73" s="11">
        <v>10</v>
      </c>
      <c r="F73" s="22">
        <v>842</v>
      </c>
      <c r="G73" s="16"/>
      <c r="H73" s="23" t="s">
        <v>1</v>
      </c>
      <c r="I73" s="175">
        <v>5.79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64.36</v>
      </c>
      <c r="E74" s="11"/>
      <c r="F74" s="22">
        <v>220</v>
      </c>
      <c r="G74" s="16"/>
      <c r="H74" s="27" t="s">
        <v>2</v>
      </c>
      <c r="I74" s="177">
        <v>5.48</v>
      </c>
      <c r="J74" s="177"/>
      <c r="K74" s="178"/>
      <c r="M74" s="65">
        <v>7</v>
      </c>
      <c r="N74" s="28">
        <v>115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61.52</v>
      </c>
      <c r="E75" s="11"/>
      <c r="F75" s="22">
        <v>215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65.37</v>
      </c>
      <c r="E77" s="11"/>
      <c r="F77" s="22">
        <v>217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72.16</v>
      </c>
      <c r="E78" s="11"/>
      <c r="F78" s="22">
        <v>1457</v>
      </c>
      <c r="G78" s="16"/>
      <c r="H78" s="165">
        <v>2</v>
      </c>
      <c r="I78" s="167">
        <v>511</v>
      </c>
      <c r="J78" s="167">
        <v>133</v>
      </c>
      <c r="K78" s="169">
        <f>((I78-J78)/I78)</f>
        <v>0.73972602739726023</v>
      </c>
      <c r="M78" s="13">
        <v>2</v>
      </c>
      <c r="N78" s="35">
        <v>5.8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75.819999999999993</v>
      </c>
      <c r="E79" s="11">
        <v>7.2</v>
      </c>
      <c r="F79" s="22">
        <v>439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433</v>
      </c>
      <c r="G80" s="16"/>
      <c r="H80" s="165">
        <v>5</v>
      </c>
      <c r="I80" s="167">
        <v>362</v>
      </c>
      <c r="J80" s="167">
        <v>254</v>
      </c>
      <c r="K80" s="169">
        <f>((I80-J80)/I80)</f>
        <v>0.2983425414364641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71.63</v>
      </c>
      <c r="E81" s="11">
        <v>6.7</v>
      </c>
      <c r="F81" s="22">
        <v>863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0.5231383603476627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815</v>
      </c>
      <c r="G82" s="16"/>
      <c r="M82" s="173" t="s">
        <v>64</v>
      </c>
      <c r="N82" s="174"/>
      <c r="O82" s="37">
        <f>(J67-J68)/J67</f>
        <v>0.36699507389162561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0.34007782101167316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-1.179245283018868E-2</v>
      </c>
      <c r="P84" s="2"/>
    </row>
    <row r="85" spans="1:16" x14ac:dyDescent="0.25">
      <c r="A85" s="2"/>
      <c r="B85" s="41"/>
      <c r="C85" s="45" t="s">
        <v>71</v>
      </c>
      <c r="D85" s="33">
        <v>91.7</v>
      </c>
      <c r="E85" s="33"/>
      <c r="F85" s="34"/>
      <c r="G85" s="46"/>
      <c r="H85" s="47" t="s">
        <v>1</v>
      </c>
      <c r="I85" s="33">
        <v>324</v>
      </c>
      <c r="J85" s="33">
        <v>269</v>
      </c>
      <c r="K85" s="34">
        <f>I85-J85</f>
        <v>55</v>
      </c>
      <c r="M85" s="182" t="s">
        <v>73</v>
      </c>
      <c r="N85" s="183"/>
      <c r="O85" s="70">
        <f>(J67-J70)/J67</f>
        <v>0.57733990147783254</v>
      </c>
      <c r="P85" s="2"/>
    </row>
    <row r="86" spans="1:16" ht="15.75" thickBot="1" x14ac:dyDescent="0.3">
      <c r="A86" s="2"/>
      <c r="B86" s="41"/>
      <c r="C86" s="45" t="s">
        <v>74</v>
      </c>
      <c r="D86" s="33">
        <v>73.150000000000006</v>
      </c>
      <c r="E86" s="33">
        <v>69.14</v>
      </c>
      <c r="F86" s="34">
        <v>94.52</v>
      </c>
      <c r="G86" s="48">
        <v>5.8</v>
      </c>
      <c r="H86" s="65" t="s">
        <v>2</v>
      </c>
      <c r="I86" s="35">
        <v>219</v>
      </c>
      <c r="J86" s="35">
        <v>196</v>
      </c>
      <c r="K86" s="34">
        <f>I86-J86</f>
        <v>23</v>
      </c>
      <c r="L86" s="49"/>
      <c r="M86" s="187" t="s">
        <v>75</v>
      </c>
      <c r="N86" s="188"/>
      <c r="O86" s="71">
        <f>(J66-J70)/J66</f>
        <v>0.79844961240310075</v>
      </c>
      <c r="P86" s="2"/>
    </row>
    <row r="87" spans="1:16" ht="15" customHeight="1" x14ac:dyDescent="0.25">
      <c r="A87" s="2"/>
      <c r="B87" s="41"/>
      <c r="C87" s="45" t="s">
        <v>76</v>
      </c>
      <c r="D87" s="33">
        <v>78</v>
      </c>
      <c r="E87" s="33">
        <v>62.76</v>
      </c>
      <c r="F87" s="34">
        <v>80.459999999999994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77.25</v>
      </c>
      <c r="E88" s="33">
        <v>55.13</v>
      </c>
      <c r="F88" s="34">
        <v>71.37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53.2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91.75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269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270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152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271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272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 t="s">
        <v>273</v>
      </c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1506</v>
      </c>
      <c r="G119" s="12"/>
      <c r="H119" s="12"/>
      <c r="I119" s="12"/>
      <c r="J119" s="159">
        <f>AVERAGE(F119:I119)</f>
        <v>1506</v>
      </c>
      <c r="K119" s="160"/>
      <c r="M119" s="8">
        <v>2</v>
      </c>
      <c r="N119" s="157">
        <v>9.1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541</v>
      </c>
      <c r="G120" s="12"/>
      <c r="H120" s="12"/>
      <c r="I120" s="12"/>
      <c r="J120" s="159">
        <f t="shared" ref="J120:J125" si="2">AVERAGE(F120:I120)</f>
        <v>541</v>
      </c>
      <c r="K120" s="160"/>
      <c r="M120" s="8">
        <v>3</v>
      </c>
      <c r="N120" s="157">
        <v>8.3000000000000007</v>
      </c>
      <c r="O120" s="158"/>
      <c r="P120" s="2"/>
    </row>
    <row r="121" spans="1:16" x14ac:dyDescent="0.25">
      <c r="A121" s="2"/>
      <c r="C121" s="9" t="s">
        <v>28</v>
      </c>
      <c r="D121" s="11">
        <v>63.41</v>
      </c>
      <c r="E121" s="11">
        <v>7.5</v>
      </c>
      <c r="F121" s="11">
        <v>1009</v>
      </c>
      <c r="G121" s="11">
        <v>1028</v>
      </c>
      <c r="H121" s="11">
        <v>998</v>
      </c>
      <c r="I121" s="11">
        <v>1084</v>
      </c>
      <c r="J121" s="159">
        <f t="shared" si="2"/>
        <v>1029.75</v>
      </c>
      <c r="K121" s="160"/>
      <c r="M121" s="8">
        <v>4</v>
      </c>
      <c r="N121" s="157">
        <v>7.8</v>
      </c>
      <c r="O121" s="158"/>
      <c r="P121" s="2"/>
    </row>
    <row r="122" spans="1:16" x14ac:dyDescent="0.25">
      <c r="A122" s="2"/>
      <c r="C122" s="9" t="s">
        <v>30</v>
      </c>
      <c r="D122" s="11">
        <v>59.77</v>
      </c>
      <c r="E122" s="11">
        <v>8.5</v>
      </c>
      <c r="F122" s="11">
        <v>648</v>
      </c>
      <c r="G122" s="11">
        <v>639</v>
      </c>
      <c r="H122" s="11">
        <v>630</v>
      </c>
      <c r="I122" s="11">
        <v>556</v>
      </c>
      <c r="J122" s="159">
        <f t="shared" si="2"/>
        <v>618.25</v>
      </c>
      <c r="K122" s="160"/>
      <c r="M122" s="8">
        <v>5</v>
      </c>
      <c r="N122" s="157">
        <v>8.3000000000000007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388</v>
      </c>
      <c r="G123" s="63">
        <v>401</v>
      </c>
      <c r="H123" s="63">
        <v>415</v>
      </c>
      <c r="I123" s="63">
        <v>376</v>
      </c>
      <c r="J123" s="159">
        <f t="shared" si="2"/>
        <v>395</v>
      </c>
      <c r="K123" s="160"/>
      <c r="M123" s="13">
        <v>6</v>
      </c>
      <c r="N123" s="161">
        <v>7.4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200</v>
      </c>
      <c r="G124" s="63">
        <v>209</v>
      </c>
      <c r="H124" s="63">
        <v>229</v>
      </c>
      <c r="I124" s="63">
        <v>200</v>
      </c>
      <c r="J124" s="159">
        <f t="shared" si="2"/>
        <v>209.5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59.24</v>
      </c>
      <c r="E125" s="15">
        <v>7.2</v>
      </c>
      <c r="F125" s="15">
        <v>209</v>
      </c>
      <c r="G125" s="15">
        <v>217</v>
      </c>
      <c r="H125" s="15">
        <v>224</v>
      </c>
      <c r="I125" s="15">
        <v>205</v>
      </c>
      <c r="J125" s="163">
        <f t="shared" si="2"/>
        <v>213.75</v>
      </c>
      <c r="K125" s="164"/>
      <c r="M125" s="67" t="s">
        <v>39</v>
      </c>
      <c r="N125" s="65">
        <v>2.11</v>
      </c>
      <c r="O125" s="66">
        <v>3.87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20.22</v>
      </c>
      <c r="E128" s="11">
        <v>10.199999999999999</v>
      </c>
      <c r="F128" s="22">
        <v>1082</v>
      </c>
      <c r="G128" s="16"/>
      <c r="H128" s="23" t="s">
        <v>1</v>
      </c>
      <c r="I128" s="175">
        <v>6.16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63.63</v>
      </c>
      <c r="E129" s="11"/>
      <c r="F129" s="22">
        <v>222</v>
      </c>
      <c r="G129" s="16"/>
      <c r="H129" s="27" t="s">
        <v>2</v>
      </c>
      <c r="I129" s="177">
        <v>5.6</v>
      </c>
      <c r="J129" s="177"/>
      <c r="K129" s="178"/>
      <c r="M129" s="65">
        <v>6.9</v>
      </c>
      <c r="N129" s="28">
        <v>151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62.55</v>
      </c>
      <c r="E130" s="11"/>
      <c r="F130" s="22">
        <v>188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63.77</v>
      </c>
      <c r="E132" s="11"/>
      <c r="F132" s="22">
        <v>208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5.4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76.010000000000005</v>
      </c>
      <c r="E133" s="11"/>
      <c r="F133" s="22">
        <v>1592</v>
      </c>
      <c r="G133" s="16"/>
      <c r="H133" s="165">
        <v>3</v>
      </c>
      <c r="I133" s="167">
        <v>509</v>
      </c>
      <c r="J133" s="167">
        <v>102</v>
      </c>
      <c r="K133" s="169">
        <f>((I133-J133)/I133)</f>
        <v>0.79960707269155207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71.88</v>
      </c>
      <c r="E134" s="11">
        <v>7</v>
      </c>
      <c r="F134" s="22">
        <v>465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455</v>
      </c>
      <c r="G135" s="16"/>
      <c r="H135" s="165">
        <v>6</v>
      </c>
      <c r="I135" s="167">
        <v>301</v>
      </c>
      <c r="J135" s="167">
        <v>155</v>
      </c>
      <c r="K135" s="169">
        <f>((I135-J135)/I135)</f>
        <v>0.4850498338870432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74.36</v>
      </c>
      <c r="E136" s="11">
        <v>6.7</v>
      </c>
      <c r="F136" s="22">
        <v>849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0.3996115562029619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838</v>
      </c>
      <c r="G137" s="16"/>
      <c r="M137" s="173" t="s">
        <v>64</v>
      </c>
      <c r="N137" s="174"/>
      <c r="O137" s="37">
        <f>(J122-J123)/J122</f>
        <v>0.36109987868985038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0.46962025316455697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-2.028639618138425E-2</v>
      </c>
      <c r="P139" s="2"/>
    </row>
    <row r="140" spans="1:16" x14ac:dyDescent="0.25">
      <c r="A140" s="2"/>
      <c r="B140" s="41"/>
      <c r="C140" s="45" t="s">
        <v>71</v>
      </c>
      <c r="D140" s="33">
        <v>90.99</v>
      </c>
      <c r="E140" s="33"/>
      <c r="F140" s="34"/>
      <c r="G140" s="46"/>
      <c r="H140" s="47" t="s">
        <v>1</v>
      </c>
      <c r="I140" s="33">
        <v>899</v>
      </c>
      <c r="J140" s="33">
        <v>800</v>
      </c>
      <c r="K140" s="34">
        <f>I140-J140</f>
        <v>99</v>
      </c>
      <c r="M140" s="182" t="s">
        <v>73</v>
      </c>
      <c r="N140" s="183"/>
      <c r="O140" s="70">
        <f>(J122-J125)/J122</f>
        <v>0.65426607359482414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72.95</v>
      </c>
      <c r="E141" s="33">
        <v>67.87</v>
      </c>
      <c r="F141" s="34">
        <v>93.05</v>
      </c>
      <c r="G141" s="48">
        <v>6.2</v>
      </c>
      <c r="H141" s="65" t="s">
        <v>2</v>
      </c>
      <c r="I141" s="35">
        <v>241</v>
      </c>
      <c r="J141" s="35">
        <v>214</v>
      </c>
      <c r="K141" s="34">
        <f>I141-J141</f>
        <v>27</v>
      </c>
      <c r="L141" s="49"/>
      <c r="M141" s="187" t="s">
        <v>75</v>
      </c>
      <c r="N141" s="188"/>
      <c r="O141" s="71">
        <f>(J121-J125)/J121</f>
        <v>0.79242534595775671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75.650000000000006</v>
      </c>
      <c r="E142" s="33">
        <v>61.26</v>
      </c>
      <c r="F142" s="34">
        <v>80.98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72.05</v>
      </c>
      <c r="E143" s="33">
        <v>50.91</v>
      </c>
      <c r="F143" s="34">
        <v>70.66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54.77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91.33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274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275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276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277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278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EF48B-83A5-4488-9AD3-079176769341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211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1175.9166666666667</v>
      </c>
    </row>
    <row r="7" spans="1:19" x14ac:dyDescent="0.25">
      <c r="A7" s="2"/>
      <c r="C7" s="9" t="s">
        <v>26</v>
      </c>
      <c r="D7" s="10"/>
      <c r="E7" s="10"/>
      <c r="F7" s="11">
        <v>1486</v>
      </c>
      <c r="G7" s="12"/>
      <c r="H7" s="12"/>
      <c r="I7" s="12"/>
      <c r="J7" s="159">
        <f>AVERAGE(F7:I7)</f>
        <v>1486</v>
      </c>
      <c r="K7" s="160"/>
      <c r="M7" s="8">
        <v>2</v>
      </c>
      <c r="N7" s="157">
        <v>9.1</v>
      </c>
      <c r="O7" s="158"/>
      <c r="P7" s="2"/>
      <c r="R7" s="56" t="s">
        <v>1</v>
      </c>
      <c r="S7" s="72">
        <f>AVERAGE(J10,J67,J122)</f>
        <v>543.5</v>
      </c>
    </row>
    <row r="8" spans="1:19" x14ac:dyDescent="0.25">
      <c r="A8" s="2"/>
      <c r="C8" s="9" t="s">
        <v>27</v>
      </c>
      <c r="D8" s="10"/>
      <c r="E8" s="10"/>
      <c r="F8" s="11">
        <v>588</v>
      </c>
      <c r="G8" s="12"/>
      <c r="H8" s="12"/>
      <c r="I8" s="12"/>
      <c r="J8" s="159">
        <f t="shared" ref="J8:J13" si="0">AVERAGE(F8:I8)</f>
        <v>588</v>
      </c>
      <c r="K8" s="160"/>
      <c r="M8" s="8">
        <v>3</v>
      </c>
      <c r="N8" s="157">
        <v>8.1999999999999993</v>
      </c>
      <c r="O8" s="158"/>
      <c r="P8" s="2"/>
      <c r="R8" s="56" t="s">
        <v>2</v>
      </c>
      <c r="S8" s="73">
        <f>AVERAGE(J13,J70,J125)</f>
        <v>187</v>
      </c>
    </row>
    <row r="9" spans="1:19" x14ac:dyDescent="0.25">
      <c r="A9" s="2"/>
      <c r="C9" s="9" t="s">
        <v>28</v>
      </c>
      <c r="D9" s="11">
        <v>61.15</v>
      </c>
      <c r="E9" s="11">
        <v>7.1</v>
      </c>
      <c r="F9" s="11">
        <v>1182</v>
      </c>
      <c r="G9" s="11">
        <v>1248</v>
      </c>
      <c r="H9" s="11">
        <v>1186</v>
      </c>
      <c r="I9" s="11">
        <v>1132</v>
      </c>
      <c r="J9" s="159">
        <f t="shared" si="0"/>
        <v>1187</v>
      </c>
      <c r="K9" s="160"/>
      <c r="M9" s="8">
        <v>4</v>
      </c>
      <c r="N9" s="157">
        <v>7.8</v>
      </c>
      <c r="O9" s="158"/>
      <c r="P9" s="2"/>
      <c r="R9" s="74" t="s">
        <v>576</v>
      </c>
      <c r="S9" s="76">
        <f>S6-S7</f>
        <v>632.41666666666674</v>
      </c>
    </row>
    <row r="10" spans="1:19" x14ac:dyDescent="0.25">
      <c r="A10" s="2"/>
      <c r="C10" s="9" t="s">
        <v>30</v>
      </c>
      <c r="D10" s="11">
        <v>59.84</v>
      </c>
      <c r="E10" s="11">
        <v>8.4</v>
      </c>
      <c r="F10" s="11">
        <v>535</v>
      </c>
      <c r="G10" s="11">
        <v>538</v>
      </c>
      <c r="H10" s="11">
        <v>496</v>
      </c>
      <c r="I10" s="11">
        <v>526</v>
      </c>
      <c r="J10" s="159">
        <f t="shared" si="0"/>
        <v>523.75</v>
      </c>
      <c r="K10" s="160"/>
      <c r="M10" s="8">
        <v>5</v>
      </c>
      <c r="N10" s="157">
        <v>8.1999999999999993</v>
      </c>
      <c r="O10" s="158"/>
      <c r="P10" s="2"/>
      <c r="R10" s="74" t="s">
        <v>31</v>
      </c>
      <c r="S10" s="76">
        <f>S7-S8</f>
        <v>356.5</v>
      </c>
    </row>
    <row r="11" spans="1:19" ht="15.75" thickBot="1" x14ac:dyDescent="0.3">
      <c r="A11" s="2"/>
      <c r="C11" s="9" t="s">
        <v>32</v>
      </c>
      <c r="D11" s="11"/>
      <c r="E11" s="11"/>
      <c r="F11" s="11">
        <v>267</v>
      </c>
      <c r="G11" s="63">
        <v>278</v>
      </c>
      <c r="H11" s="63">
        <v>296</v>
      </c>
      <c r="I11" s="63">
        <v>295</v>
      </c>
      <c r="J11" s="159">
        <f t="shared" si="0"/>
        <v>284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988.91666666666674</v>
      </c>
    </row>
    <row r="12" spans="1:19" ht="15.75" thickBot="1" x14ac:dyDescent="0.3">
      <c r="A12" s="2"/>
      <c r="C12" s="9" t="s">
        <v>34</v>
      </c>
      <c r="D12" s="11"/>
      <c r="E12" s="11"/>
      <c r="F12" s="11">
        <v>163</v>
      </c>
      <c r="G12" s="63">
        <v>168</v>
      </c>
      <c r="H12" s="63">
        <v>188</v>
      </c>
      <c r="I12" s="63">
        <v>201</v>
      </c>
      <c r="J12" s="159">
        <f t="shared" si="0"/>
        <v>180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0.53780738431011266</v>
      </c>
    </row>
    <row r="13" spans="1:19" ht="15.75" thickBot="1" x14ac:dyDescent="0.3">
      <c r="A13" s="2"/>
      <c r="C13" s="14" t="s">
        <v>38</v>
      </c>
      <c r="D13" s="15">
        <v>59.4</v>
      </c>
      <c r="E13" s="15">
        <v>7.5</v>
      </c>
      <c r="F13" s="15">
        <v>177</v>
      </c>
      <c r="G13" s="15">
        <v>180</v>
      </c>
      <c r="H13" s="15">
        <v>209</v>
      </c>
      <c r="I13" s="15">
        <v>212</v>
      </c>
      <c r="J13" s="163">
        <f t="shared" si="0"/>
        <v>194.5</v>
      </c>
      <c r="K13" s="164"/>
      <c r="M13" s="67" t="s">
        <v>39</v>
      </c>
      <c r="N13" s="65">
        <v>2.65</v>
      </c>
      <c r="O13" s="66">
        <v>3.42</v>
      </c>
      <c r="P13" s="2"/>
      <c r="R13" s="77" t="s">
        <v>37</v>
      </c>
      <c r="S13" s="78">
        <f>S10/S7</f>
        <v>0.65593376264949399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0.84097512578839206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18.239999999999998</v>
      </c>
      <c r="E16" s="11">
        <v>10.3</v>
      </c>
      <c r="F16" s="22">
        <v>1052</v>
      </c>
      <c r="G16" s="16"/>
      <c r="H16" s="23" t="s">
        <v>1</v>
      </c>
      <c r="I16" s="175">
        <v>5.12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65.540000000000006</v>
      </c>
      <c r="E17" s="11"/>
      <c r="F17" s="22">
        <v>184</v>
      </c>
      <c r="G17" s="16"/>
      <c r="H17" s="27" t="s">
        <v>2</v>
      </c>
      <c r="I17" s="177">
        <v>4.75</v>
      </c>
      <c r="J17" s="177"/>
      <c r="K17" s="178"/>
      <c r="M17" s="65">
        <v>6.8</v>
      </c>
      <c r="N17" s="28">
        <v>72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66.75</v>
      </c>
      <c r="E18" s="11"/>
      <c r="F18" s="22">
        <v>181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64.17</v>
      </c>
      <c r="E20" s="11"/>
      <c r="F20" s="22">
        <v>178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74.569999999999993</v>
      </c>
      <c r="E21" s="11"/>
      <c r="F21" s="22">
        <v>1565</v>
      </c>
      <c r="G21" s="16"/>
      <c r="H21" s="165"/>
      <c r="I21" s="167"/>
      <c r="J21" s="167"/>
      <c r="K21" s="169" t="e">
        <f>((I21-J21)/I21)</f>
        <v>#DIV/0!</v>
      </c>
      <c r="M21" s="13">
        <v>2</v>
      </c>
      <c r="N21" s="35">
        <v>5.8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74.25</v>
      </c>
      <c r="E22" s="11">
        <v>6.9</v>
      </c>
      <c r="F22" s="22">
        <v>435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398</v>
      </c>
      <c r="G23" s="16"/>
      <c r="H23" s="165">
        <v>7</v>
      </c>
      <c r="I23" s="167">
        <v>376</v>
      </c>
      <c r="J23" s="167">
        <v>177</v>
      </c>
      <c r="K23" s="169">
        <f>((I23-J23)/I23)</f>
        <v>0.5292553191489362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76.42</v>
      </c>
      <c r="E24" s="11">
        <v>6.5</v>
      </c>
      <c r="F24" s="22">
        <v>864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0.55876158382476837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835</v>
      </c>
      <c r="G25" s="16"/>
      <c r="M25" s="173" t="s">
        <v>64</v>
      </c>
      <c r="N25" s="174"/>
      <c r="O25" s="37">
        <f>(J10-J11)/J10</f>
        <v>0.45775656324582337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0.36619718309859156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-8.0555555555555561E-2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91.44</v>
      </c>
      <c r="E28" s="33"/>
      <c r="F28" s="34"/>
      <c r="G28" s="46"/>
      <c r="H28" s="47" t="s">
        <v>72</v>
      </c>
      <c r="I28" s="33">
        <v>546</v>
      </c>
      <c r="J28" s="33">
        <v>489</v>
      </c>
      <c r="K28" s="34">
        <f>I28-J28</f>
        <v>57</v>
      </c>
      <c r="M28" s="182" t="s">
        <v>73</v>
      </c>
      <c r="N28" s="183"/>
      <c r="O28" s="70">
        <f>(J10-J13)/J10</f>
        <v>0.62863961813842484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68.760000000000005</v>
      </c>
      <c r="F29" s="34">
        <v>94.35</v>
      </c>
      <c r="G29" s="48">
        <v>5.2</v>
      </c>
      <c r="H29" s="65" t="s">
        <v>2</v>
      </c>
      <c r="I29" s="35">
        <v>186</v>
      </c>
      <c r="J29" s="35">
        <v>155</v>
      </c>
      <c r="K29" s="36">
        <f>I29-J29</f>
        <v>31</v>
      </c>
      <c r="L29" s="49"/>
      <c r="M29" s="187" t="s">
        <v>75</v>
      </c>
      <c r="N29" s="188"/>
      <c r="O29" s="71">
        <f>(J9-J13)/J9</f>
        <v>0.83614153327716934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78.45</v>
      </c>
      <c r="E30" s="33">
        <v>66.03</v>
      </c>
      <c r="F30" s="34">
        <v>84.17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76.599999999999994</v>
      </c>
      <c r="E31" s="33">
        <v>53.93</v>
      </c>
      <c r="F31" s="34">
        <v>70.400000000000006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53.98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409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410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411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412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/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1512</v>
      </c>
      <c r="G64" s="12"/>
      <c r="H64" s="12"/>
      <c r="I64" s="12"/>
      <c r="J64" s="159">
        <f>AVERAGE(F64:I64)</f>
        <v>1512</v>
      </c>
      <c r="K64" s="160"/>
      <c r="M64" s="8">
        <v>2</v>
      </c>
      <c r="N64" s="157">
        <v>9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536</v>
      </c>
      <c r="G65" s="12"/>
      <c r="H65" s="12"/>
      <c r="I65" s="12"/>
      <c r="J65" s="159">
        <f t="shared" ref="J65:J70" si="1">AVERAGE(F65:I65)</f>
        <v>536</v>
      </c>
      <c r="K65" s="160"/>
      <c r="M65" s="8">
        <v>3</v>
      </c>
      <c r="N65" s="157">
        <v>8.1999999999999993</v>
      </c>
      <c r="O65" s="158"/>
      <c r="P65" s="2"/>
    </row>
    <row r="66" spans="1:16" ht="15" customHeight="1" x14ac:dyDescent="0.25">
      <c r="A66" s="2"/>
      <c r="C66" s="9" t="s">
        <v>28</v>
      </c>
      <c r="D66" s="11">
        <v>59.94</v>
      </c>
      <c r="E66" s="11">
        <v>7.3</v>
      </c>
      <c r="F66" s="11">
        <v>1239</v>
      </c>
      <c r="G66" s="11">
        <v>1132</v>
      </c>
      <c r="H66" s="11">
        <v>1190</v>
      </c>
      <c r="I66" s="11">
        <v>1305</v>
      </c>
      <c r="J66" s="159">
        <f t="shared" si="1"/>
        <v>1216.5</v>
      </c>
      <c r="K66" s="160"/>
      <c r="M66" s="8">
        <v>4</v>
      </c>
      <c r="N66" s="157">
        <v>7.7</v>
      </c>
      <c r="O66" s="158"/>
      <c r="P66" s="2"/>
    </row>
    <row r="67" spans="1:16" ht="15" customHeight="1" x14ac:dyDescent="0.25">
      <c r="A67" s="2"/>
      <c r="C67" s="9" t="s">
        <v>30</v>
      </c>
      <c r="D67" s="11">
        <v>56.56</v>
      </c>
      <c r="E67" s="11">
        <v>8.3000000000000007</v>
      </c>
      <c r="F67" s="11">
        <v>440</v>
      </c>
      <c r="G67" s="11">
        <v>502</v>
      </c>
      <c r="H67" s="11">
        <v>494</v>
      </c>
      <c r="I67" s="11">
        <v>515</v>
      </c>
      <c r="J67" s="159">
        <f t="shared" si="1"/>
        <v>487.75</v>
      </c>
      <c r="K67" s="160"/>
      <c r="M67" s="8">
        <v>5</v>
      </c>
      <c r="N67" s="157">
        <v>8.4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248</v>
      </c>
      <c r="G68" s="63">
        <v>243</v>
      </c>
      <c r="H68" s="63">
        <v>285</v>
      </c>
      <c r="I68" s="63">
        <v>305</v>
      </c>
      <c r="J68" s="159">
        <f t="shared" si="1"/>
        <v>270.25</v>
      </c>
      <c r="K68" s="160"/>
      <c r="M68" s="13">
        <v>6</v>
      </c>
      <c r="N68" s="161">
        <v>7.2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174</v>
      </c>
      <c r="G69" s="63">
        <v>169</v>
      </c>
      <c r="H69" s="63">
        <v>164</v>
      </c>
      <c r="I69" s="63">
        <v>173</v>
      </c>
      <c r="J69" s="159">
        <f t="shared" si="1"/>
        <v>170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58.19</v>
      </c>
      <c r="E70" s="15">
        <v>7.7</v>
      </c>
      <c r="F70" s="15">
        <v>177</v>
      </c>
      <c r="G70" s="15">
        <v>171</v>
      </c>
      <c r="H70" s="15">
        <v>167</v>
      </c>
      <c r="I70" s="15">
        <v>171</v>
      </c>
      <c r="J70" s="163">
        <f t="shared" si="1"/>
        <v>171.5</v>
      </c>
      <c r="K70" s="164"/>
      <c r="M70" s="67" t="s">
        <v>39</v>
      </c>
      <c r="N70" s="65">
        <v>3.36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24.26</v>
      </c>
      <c r="E73" s="11">
        <v>10.1</v>
      </c>
      <c r="F73" s="22">
        <v>992</v>
      </c>
      <c r="G73" s="16"/>
      <c r="H73" s="23" t="s">
        <v>1</v>
      </c>
      <c r="I73" s="175">
        <v>5.36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62.89</v>
      </c>
      <c r="E74" s="11"/>
      <c r="F74" s="22">
        <v>180</v>
      </c>
      <c r="G74" s="16"/>
      <c r="H74" s="27" t="s">
        <v>2</v>
      </c>
      <c r="I74" s="177">
        <v>5.07</v>
      </c>
      <c r="J74" s="177"/>
      <c r="K74" s="178"/>
      <c r="M74" s="65">
        <v>7.2</v>
      </c>
      <c r="N74" s="28">
        <v>110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65.180000000000007</v>
      </c>
      <c r="E75" s="11"/>
      <c r="F75" s="22">
        <v>172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70.27</v>
      </c>
      <c r="E77" s="11"/>
      <c r="F77" s="22">
        <v>175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76.48</v>
      </c>
      <c r="E78" s="11"/>
      <c r="F78" s="22">
        <v>1256</v>
      </c>
      <c r="G78" s="16"/>
      <c r="H78" s="165">
        <v>4</v>
      </c>
      <c r="I78" s="167">
        <v>455</v>
      </c>
      <c r="J78" s="167">
        <v>339</v>
      </c>
      <c r="K78" s="169">
        <f>((I78-J78)/I78)</f>
        <v>0.25494505494505493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76.89</v>
      </c>
      <c r="E79" s="11">
        <v>6.9</v>
      </c>
      <c r="F79" s="22">
        <v>421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392</v>
      </c>
      <c r="G80" s="16"/>
      <c r="H80" s="165">
        <v>8</v>
      </c>
      <c r="I80" s="167">
        <v>245</v>
      </c>
      <c r="J80" s="167">
        <v>182</v>
      </c>
      <c r="K80" s="169">
        <f>((I80-J80)/I80)</f>
        <v>0.25714285714285712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76.819999999999993</v>
      </c>
      <c r="E81" s="11">
        <v>6.4</v>
      </c>
      <c r="F81" s="22">
        <v>812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0.59905466502260585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788</v>
      </c>
      <c r="G82" s="16"/>
      <c r="M82" s="173" t="s">
        <v>64</v>
      </c>
      <c r="N82" s="174"/>
      <c r="O82" s="37">
        <f>(J67-J68)/J67</f>
        <v>0.44592516658124037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0.37095282146160963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-8.8235294117647058E-3</v>
      </c>
      <c r="P84" s="2"/>
    </row>
    <row r="85" spans="1:16" x14ac:dyDescent="0.25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1</v>
      </c>
      <c r="I85" s="33">
        <v>302</v>
      </c>
      <c r="J85" s="33">
        <v>244</v>
      </c>
      <c r="K85" s="34">
        <f>I85-J85</f>
        <v>58</v>
      </c>
      <c r="M85" s="182" t="s">
        <v>73</v>
      </c>
      <c r="N85" s="183"/>
      <c r="O85" s="70">
        <f>(J67-J70)/J67</f>
        <v>0.64838544336237824</v>
      </c>
      <c r="P85" s="2"/>
    </row>
    <row r="86" spans="1:16" ht="15.75" thickBot="1" x14ac:dyDescent="0.3">
      <c r="A86" s="2"/>
      <c r="B86" s="41"/>
      <c r="C86" s="45" t="s">
        <v>74</v>
      </c>
      <c r="D86" s="33">
        <v>72.8</v>
      </c>
      <c r="E86" s="33">
        <v>68.61</v>
      </c>
      <c r="F86" s="34">
        <v>94.24</v>
      </c>
      <c r="G86" s="48">
        <v>5.7</v>
      </c>
      <c r="H86" s="65" t="s">
        <v>2</v>
      </c>
      <c r="I86" s="35">
        <v>211</v>
      </c>
      <c r="J86" s="35">
        <v>192</v>
      </c>
      <c r="K86" s="34">
        <f>I86-J86</f>
        <v>19</v>
      </c>
      <c r="L86" s="49"/>
      <c r="M86" s="187" t="s">
        <v>75</v>
      </c>
      <c r="N86" s="188"/>
      <c r="O86" s="71">
        <f>(J66-J70)/J66</f>
        <v>0.8590217838060008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78.95</v>
      </c>
      <c r="E87" s="33">
        <v>63.7</v>
      </c>
      <c r="F87" s="34">
        <v>80.69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77.2</v>
      </c>
      <c r="E88" s="33">
        <v>55.46</v>
      </c>
      <c r="F88" s="34">
        <v>71.84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53.45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413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414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415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319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416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 t="s">
        <v>417</v>
      </c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 t="s">
        <v>418</v>
      </c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1507</v>
      </c>
      <c r="G119" s="12"/>
      <c r="H119" s="12"/>
      <c r="I119" s="12"/>
      <c r="J119" s="159">
        <f>AVERAGE(F119:I119)</f>
        <v>1507</v>
      </c>
      <c r="K119" s="160"/>
      <c r="M119" s="8">
        <v>2</v>
      </c>
      <c r="N119" s="157">
        <v>8.6999999999999993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551</v>
      </c>
      <c r="G120" s="12"/>
      <c r="H120" s="12"/>
      <c r="I120" s="12"/>
      <c r="J120" s="159">
        <f t="shared" ref="J120:J125" si="2">AVERAGE(F120:I120)</f>
        <v>551</v>
      </c>
      <c r="K120" s="160"/>
      <c r="M120" s="8">
        <v>3</v>
      </c>
      <c r="N120" s="157">
        <v>8.1999999999999993</v>
      </c>
      <c r="O120" s="158"/>
      <c r="P120" s="2"/>
    </row>
    <row r="121" spans="1:16" x14ac:dyDescent="0.25">
      <c r="A121" s="2"/>
      <c r="C121" s="9" t="s">
        <v>28</v>
      </c>
      <c r="D121" s="11">
        <v>61.07</v>
      </c>
      <c r="E121" s="11">
        <v>7.4</v>
      </c>
      <c r="F121" s="11">
        <v>1104</v>
      </c>
      <c r="G121" s="11">
        <v>1119</v>
      </c>
      <c r="H121" s="11">
        <v>1098</v>
      </c>
      <c r="I121" s="11">
        <v>1176</v>
      </c>
      <c r="J121" s="159">
        <f t="shared" si="2"/>
        <v>1124.25</v>
      </c>
      <c r="K121" s="160"/>
      <c r="M121" s="8">
        <v>4</v>
      </c>
      <c r="N121" s="157">
        <v>7.7</v>
      </c>
      <c r="O121" s="158"/>
      <c r="P121" s="2"/>
    </row>
    <row r="122" spans="1:16" x14ac:dyDescent="0.25">
      <c r="A122" s="2"/>
      <c r="C122" s="9" t="s">
        <v>30</v>
      </c>
      <c r="D122" s="11">
        <v>58.06</v>
      </c>
      <c r="E122" s="11">
        <v>8</v>
      </c>
      <c r="F122" s="11">
        <v>620</v>
      </c>
      <c r="G122" s="11">
        <v>609</v>
      </c>
      <c r="H122" s="11">
        <v>614</v>
      </c>
      <c r="I122" s="11">
        <v>633</v>
      </c>
      <c r="J122" s="159">
        <f t="shared" si="2"/>
        <v>619</v>
      </c>
      <c r="K122" s="160"/>
      <c r="M122" s="8">
        <v>5</v>
      </c>
      <c r="N122" s="157">
        <v>8.5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388</v>
      </c>
      <c r="G123" s="63">
        <v>384</v>
      </c>
      <c r="H123" s="63">
        <v>401</v>
      </c>
      <c r="I123" s="63">
        <v>417</v>
      </c>
      <c r="J123" s="159">
        <f t="shared" si="2"/>
        <v>397.5</v>
      </c>
      <c r="K123" s="160"/>
      <c r="M123" s="13">
        <v>6</v>
      </c>
      <c r="N123" s="161">
        <v>7.4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196</v>
      </c>
      <c r="G124" s="63">
        <v>195</v>
      </c>
      <c r="H124" s="63">
        <v>190</v>
      </c>
      <c r="I124" s="63">
        <v>200</v>
      </c>
      <c r="J124" s="159">
        <f t="shared" si="2"/>
        <v>195.25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57.91</v>
      </c>
      <c r="E125" s="15">
        <v>7.3</v>
      </c>
      <c r="F125" s="15">
        <v>189</v>
      </c>
      <c r="G125" s="15">
        <v>187</v>
      </c>
      <c r="H125" s="15">
        <v>198</v>
      </c>
      <c r="I125" s="15">
        <v>206</v>
      </c>
      <c r="J125" s="163">
        <f t="shared" si="2"/>
        <v>195</v>
      </c>
      <c r="K125" s="164"/>
      <c r="M125" s="67" t="s">
        <v>39</v>
      </c>
      <c r="N125" s="65">
        <v>2.77</v>
      </c>
      <c r="O125" s="66">
        <v>3.76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18.760000000000002</v>
      </c>
      <c r="E128" s="11">
        <v>9.9</v>
      </c>
      <c r="F128" s="22">
        <v>1155</v>
      </c>
      <c r="G128" s="16"/>
      <c r="H128" s="23" t="s">
        <v>1</v>
      </c>
      <c r="I128" s="175">
        <v>6.05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67.17</v>
      </c>
      <c r="E129" s="11"/>
      <c r="F129" s="22">
        <v>174</v>
      </c>
      <c r="G129" s="16"/>
      <c r="H129" s="27" t="s">
        <v>2</v>
      </c>
      <c r="I129" s="177">
        <v>5.72</v>
      </c>
      <c r="J129" s="177"/>
      <c r="K129" s="178"/>
      <c r="M129" s="65">
        <v>6.9</v>
      </c>
      <c r="N129" s="28">
        <v>158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64.97</v>
      </c>
      <c r="E130" s="11"/>
      <c r="F130" s="22">
        <v>191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65.55</v>
      </c>
      <c r="E132" s="11"/>
      <c r="F132" s="22">
        <v>185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74.349999999999994</v>
      </c>
      <c r="E133" s="11"/>
      <c r="F133" s="22">
        <v>1409</v>
      </c>
      <c r="G133" s="16"/>
      <c r="H133" s="165">
        <v>11</v>
      </c>
      <c r="I133" s="167">
        <v>609</v>
      </c>
      <c r="J133" s="167">
        <v>492</v>
      </c>
      <c r="K133" s="169">
        <f>((I133-J133)/I133)</f>
        <v>0.19211822660098521</v>
      </c>
      <c r="M133" s="13">
        <v>2</v>
      </c>
      <c r="N133" s="35">
        <v>5.4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74.88</v>
      </c>
      <c r="E134" s="11">
        <v>6.6</v>
      </c>
      <c r="F134" s="22">
        <v>402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391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76.05</v>
      </c>
      <c r="E136" s="11">
        <v>6.1</v>
      </c>
      <c r="F136" s="22">
        <v>829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0.44941071825661555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819</v>
      </c>
      <c r="G137" s="16"/>
      <c r="M137" s="173" t="s">
        <v>64</v>
      </c>
      <c r="N137" s="174"/>
      <c r="O137" s="37">
        <f>(J122-J123)/J122</f>
        <v>0.3578352180936995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0.50880503144654088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1.2804097311139564E-3</v>
      </c>
      <c r="P139" s="2"/>
    </row>
    <row r="140" spans="1:16" x14ac:dyDescent="0.25">
      <c r="A140" s="2"/>
      <c r="B140" s="41"/>
      <c r="C140" s="45" t="s">
        <v>71</v>
      </c>
      <c r="D140" s="33">
        <v>91.15</v>
      </c>
      <c r="E140" s="33"/>
      <c r="F140" s="34"/>
      <c r="G140" s="46"/>
      <c r="H140" s="47" t="s">
        <v>1</v>
      </c>
      <c r="I140" s="33">
        <v>833</v>
      </c>
      <c r="J140" s="33">
        <v>730</v>
      </c>
      <c r="K140" s="34">
        <f>I140-J140</f>
        <v>103</v>
      </c>
      <c r="M140" s="182" t="s">
        <v>73</v>
      </c>
      <c r="N140" s="183"/>
      <c r="O140" s="70">
        <f>(J122-J125)/J122</f>
        <v>0.6849757673667205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73.25</v>
      </c>
      <c r="E141" s="33">
        <v>68.760000000000005</v>
      </c>
      <c r="F141" s="34">
        <v>93.88</v>
      </c>
      <c r="G141" s="48">
        <v>6.2</v>
      </c>
      <c r="H141" s="65" t="s">
        <v>2</v>
      </c>
      <c r="I141" s="35">
        <v>219</v>
      </c>
      <c r="J141" s="35">
        <v>197</v>
      </c>
      <c r="K141" s="34">
        <f>I141-J141</f>
        <v>22</v>
      </c>
      <c r="L141" s="49"/>
      <c r="M141" s="187" t="s">
        <v>75</v>
      </c>
      <c r="N141" s="188"/>
      <c r="O141" s="71">
        <f>(J121-J125)/J121</f>
        <v>0.82655103402268182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79.05</v>
      </c>
      <c r="E142" s="33">
        <v>63.59</v>
      </c>
      <c r="F142" s="34">
        <v>80.45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75.55</v>
      </c>
      <c r="E143" s="33">
        <v>53.37</v>
      </c>
      <c r="F143" s="34">
        <v>70.650000000000006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56.77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90.95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419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420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421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422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423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B93B3-1CE3-4833-B142-F4B52FA554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D1BA6-A421-4D7C-968F-B5184D24692D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211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1281.5833333333333</v>
      </c>
    </row>
    <row r="7" spans="1:19" x14ac:dyDescent="0.25">
      <c r="A7" s="2"/>
      <c r="C7" s="9" t="s">
        <v>26</v>
      </c>
      <c r="D7" s="10"/>
      <c r="E7" s="10"/>
      <c r="F7" s="11">
        <v>1587</v>
      </c>
      <c r="G7" s="12"/>
      <c r="H7" s="12"/>
      <c r="I7" s="12"/>
      <c r="J7" s="159">
        <f>AVERAGE(F7:I7)</f>
        <v>1587</v>
      </c>
      <c r="K7" s="160"/>
      <c r="M7" s="8">
        <v>2</v>
      </c>
      <c r="N7" s="157">
        <v>8.8000000000000007</v>
      </c>
      <c r="O7" s="158"/>
      <c r="P7" s="2"/>
      <c r="R7" s="56" t="s">
        <v>1</v>
      </c>
      <c r="S7" s="72">
        <f>AVERAGE(J10,J67,J122)</f>
        <v>564.08333333333337</v>
      </c>
    </row>
    <row r="8" spans="1:19" x14ac:dyDescent="0.25">
      <c r="A8" s="2"/>
      <c r="C8" s="9" t="s">
        <v>27</v>
      </c>
      <c r="D8" s="10"/>
      <c r="E8" s="10"/>
      <c r="F8" s="11">
        <v>646</v>
      </c>
      <c r="G8" s="12"/>
      <c r="H8" s="12"/>
      <c r="I8" s="12"/>
      <c r="J8" s="159">
        <f t="shared" ref="J8:J13" si="0">AVERAGE(F8:I8)</f>
        <v>646</v>
      </c>
      <c r="K8" s="160"/>
      <c r="M8" s="8">
        <v>3</v>
      </c>
      <c r="N8" s="157">
        <v>8.1</v>
      </c>
      <c r="O8" s="158"/>
      <c r="P8" s="2"/>
      <c r="R8" s="56" t="s">
        <v>2</v>
      </c>
      <c r="S8" s="73">
        <f>AVERAGE(J13,J70,J125)</f>
        <v>211.66666666666666</v>
      </c>
    </row>
    <row r="9" spans="1:19" x14ac:dyDescent="0.25">
      <c r="A9" s="2"/>
      <c r="C9" s="9" t="s">
        <v>28</v>
      </c>
      <c r="D9" s="11">
        <v>61.38</v>
      </c>
      <c r="E9" s="11">
        <v>6.4</v>
      </c>
      <c r="F9" s="11">
        <v>1279</v>
      </c>
      <c r="G9" s="11">
        <v>1184</v>
      </c>
      <c r="H9" s="11">
        <v>1145</v>
      </c>
      <c r="I9" s="11">
        <v>1254</v>
      </c>
      <c r="J9" s="159">
        <f t="shared" si="0"/>
        <v>1215.5</v>
      </c>
      <c r="K9" s="160"/>
      <c r="M9" s="8">
        <v>4</v>
      </c>
      <c r="N9" s="157">
        <v>7.8</v>
      </c>
      <c r="O9" s="158"/>
      <c r="P9" s="2"/>
      <c r="R9" s="74" t="s">
        <v>576</v>
      </c>
      <c r="S9" s="76">
        <f>S6-S7</f>
        <v>717.49999999999989</v>
      </c>
    </row>
    <row r="10" spans="1:19" x14ac:dyDescent="0.25">
      <c r="A10" s="2"/>
      <c r="C10" s="9" t="s">
        <v>30</v>
      </c>
      <c r="D10" s="11">
        <v>58.7</v>
      </c>
      <c r="E10" s="11">
        <v>8.1</v>
      </c>
      <c r="F10" s="11">
        <v>650</v>
      </c>
      <c r="G10" s="11">
        <v>650</v>
      </c>
      <c r="H10" s="11">
        <v>532</v>
      </c>
      <c r="I10" s="11">
        <v>548</v>
      </c>
      <c r="J10" s="159">
        <f t="shared" si="0"/>
        <v>595</v>
      </c>
      <c r="K10" s="160"/>
      <c r="M10" s="8">
        <v>5</v>
      </c>
      <c r="N10" s="157">
        <v>8.4</v>
      </c>
      <c r="O10" s="158"/>
      <c r="P10" s="2"/>
      <c r="R10" s="74" t="s">
        <v>31</v>
      </c>
      <c r="S10" s="76">
        <f>S7-S8</f>
        <v>352.41666666666674</v>
      </c>
    </row>
    <row r="11" spans="1:19" ht="15.75" thickBot="1" x14ac:dyDescent="0.3">
      <c r="A11" s="2"/>
      <c r="C11" s="9" t="s">
        <v>32</v>
      </c>
      <c r="D11" s="11"/>
      <c r="E11" s="11"/>
      <c r="F11" s="11">
        <v>303</v>
      </c>
      <c r="G11" s="63">
        <v>300</v>
      </c>
      <c r="H11" s="63">
        <v>284</v>
      </c>
      <c r="I11" s="63">
        <v>282</v>
      </c>
      <c r="J11" s="159">
        <f t="shared" si="0"/>
        <v>292.25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1069.9166666666665</v>
      </c>
    </row>
    <row r="12" spans="1:19" ht="15.75" thickBot="1" x14ac:dyDescent="0.3">
      <c r="A12" s="2"/>
      <c r="C12" s="9" t="s">
        <v>34</v>
      </c>
      <c r="D12" s="11"/>
      <c r="E12" s="11"/>
      <c r="F12" s="11">
        <v>222</v>
      </c>
      <c r="G12" s="63">
        <v>216</v>
      </c>
      <c r="H12" s="63">
        <v>180</v>
      </c>
      <c r="I12" s="63">
        <v>201</v>
      </c>
      <c r="J12" s="159">
        <f t="shared" si="0"/>
        <v>204.75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0.5598543468365953</v>
      </c>
    </row>
    <row r="13" spans="1:19" ht="15.75" thickBot="1" x14ac:dyDescent="0.3">
      <c r="A13" s="2"/>
      <c r="C13" s="14" t="s">
        <v>38</v>
      </c>
      <c r="D13" s="15">
        <v>57.91</v>
      </c>
      <c r="E13" s="15">
        <v>7.5</v>
      </c>
      <c r="F13" s="15">
        <v>237</v>
      </c>
      <c r="G13" s="15">
        <v>230</v>
      </c>
      <c r="H13" s="15">
        <v>186</v>
      </c>
      <c r="I13" s="15">
        <v>209</v>
      </c>
      <c r="J13" s="163">
        <f t="shared" si="0"/>
        <v>215.5</v>
      </c>
      <c r="K13" s="164"/>
      <c r="M13" s="67" t="s">
        <v>39</v>
      </c>
      <c r="N13" s="65">
        <v>2.4500000000000002</v>
      </c>
      <c r="O13" s="66">
        <v>2.98</v>
      </c>
      <c r="P13" s="2"/>
      <c r="R13" s="77" t="s">
        <v>37</v>
      </c>
      <c r="S13" s="78">
        <f>S10/S7</f>
        <v>0.62475993499778415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0.83483971649652111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23.66</v>
      </c>
      <c r="E16" s="11">
        <v>9.1999999999999993</v>
      </c>
      <c r="F16" s="22">
        <v>1148</v>
      </c>
      <c r="G16" s="16"/>
      <c r="H16" s="23" t="s">
        <v>1</v>
      </c>
      <c r="I16" s="175">
        <v>6.75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65.349999999999994</v>
      </c>
      <c r="E17" s="11"/>
      <c r="F17" s="22">
        <v>245</v>
      </c>
      <c r="G17" s="16"/>
      <c r="H17" s="27" t="s">
        <v>2</v>
      </c>
      <c r="I17" s="177">
        <v>5.58</v>
      </c>
      <c r="J17" s="177"/>
      <c r="K17" s="178"/>
      <c r="M17" s="65">
        <v>6.9</v>
      </c>
      <c r="N17" s="28">
        <v>84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66.81</v>
      </c>
      <c r="E18" s="11"/>
      <c r="F18" s="22">
        <v>241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67.72</v>
      </c>
      <c r="E20" s="11"/>
      <c r="F20" s="22">
        <v>238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74.48</v>
      </c>
      <c r="E21" s="11"/>
      <c r="F21" s="22">
        <v>1539</v>
      </c>
      <c r="G21" s="16"/>
      <c r="H21" s="165">
        <v>1</v>
      </c>
      <c r="I21" s="167">
        <v>527</v>
      </c>
      <c r="J21" s="167">
        <v>180</v>
      </c>
      <c r="K21" s="169">
        <f>((I21-J21)/I21)</f>
        <v>0.65844402277039848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73.849999999999994</v>
      </c>
      <c r="E22" s="11">
        <v>6.8</v>
      </c>
      <c r="F22" s="22">
        <v>414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388</v>
      </c>
      <c r="G23" s="16"/>
      <c r="H23" s="165">
        <v>5</v>
      </c>
      <c r="I23" s="167">
        <v>247</v>
      </c>
      <c r="J23" s="167">
        <v>154</v>
      </c>
      <c r="K23" s="169">
        <f>((I23-J23)/I23)</f>
        <v>0.37651821862348178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75.91</v>
      </c>
      <c r="E24" s="11">
        <v>6.2</v>
      </c>
      <c r="F24" s="22">
        <v>854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0.51048951048951052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821</v>
      </c>
      <c r="G25" s="16"/>
      <c r="M25" s="173" t="s">
        <v>64</v>
      </c>
      <c r="N25" s="174"/>
      <c r="O25" s="37">
        <f>(J10-J11)/J10</f>
        <v>0.50882352941176467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0.29940119760479039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-5.2503052503052504E-2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91.35</v>
      </c>
      <c r="E28" s="33"/>
      <c r="F28" s="34"/>
      <c r="G28" s="46"/>
      <c r="H28" s="47" t="s">
        <v>72</v>
      </c>
      <c r="I28" s="33">
        <v>665</v>
      </c>
      <c r="J28" s="33">
        <v>597</v>
      </c>
      <c r="K28" s="34">
        <f>I28-J28</f>
        <v>68</v>
      </c>
      <c r="M28" s="182" t="s">
        <v>73</v>
      </c>
      <c r="N28" s="183"/>
      <c r="O28" s="70">
        <f>(J10-J13)/J10</f>
        <v>0.63781512605042012</v>
      </c>
      <c r="P28" s="2"/>
    </row>
    <row r="29" spans="1:16" ht="15.75" thickBot="1" x14ac:dyDescent="0.3">
      <c r="A29" s="2"/>
      <c r="B29" s="41"/>
      <c r="C29" s="45" t="s">
        <v>74</v>
      </c>
      <c r="D29" s="33">
        <v>72.650000000000006</v>
      </c>
      <c r="E29" s="33">
        <v>68.540000000000006</v>
      </c>
      <c r="F29" s="34">
        <v>94.35</v>
      </c>
      <c r="G29" s="48">
        <v>5.3</v>
      </c>
      <c r="H29" s="65" t="s">
        <v>2</v>
      </c>
      <c r="I29" s="35">
        <v>251</v>
      </c>
      <c r="J29" s="35">
        <v>214</v>
      </c>
      <c r="K29" s="36">
        <f>I29-J29</f>
        <v>37</v>
      </c>
      <c r="L29" s="49"/>
      <c r="M29" s="187" t="s">
        <v>75</v>
      </c>
      <c r="N29" s="188"/>
      <c r="O29" s="71">
        <f>(J9-J13)/J9</f>
        <v>0.82270670505964627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78.650000000000006</v>
      </c>
      <c r="E30" s="33">
        <v>65.599999999999994</v>
      </c>
      <c r="F30" s="34">
        <v>83.42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76.349999999999994</v>
      </c>
      <c r="E31" s="33">
        <v>53.93</v>
      </c>
      <c r="F31" s="34">
        <v>70.64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54.11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91.29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424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425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426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427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428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429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199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1456</v>
      </c>
      <c r="G64" s="12"/>
      <c r="H64" s="12"/>
      <c r="I64" s="12"/>
      <c r="J64" s="159">
        <f>AVERAGE(F64:I64)</f>
        <v>1456</v>
      </c>
      <c r="K64" s="160"/>
      <c r="M64" s="8">
        <v>2</v>
      </c>
      <c r="N64" s="157">
        <v>8.8000000000000007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536</v>
      </c>
      <c r="G65" s="12"/>
      <c r="H65" s="12"/>
      <c r="I65" s="12"/>
      <c r="J65" s="159">
        <f t="shared" ref="J65:J70" si="1">AVERAGE(F65:I65)</f>
        <v>536</v>
      </c>
      <c r="K65" s="160"/>
      <c r="M65" s="8">
        <v>3</v>
      </c>
      <c r="N65" s="157">
        <v>8.4</v>
      </c>
      <c r="O65" s="158"/>
      <c r="P65" s="2"/>
    </row>
    <row r="66" spans="1:16" ht="15" customHeight="1" x14ac:dyDescent="0.25">
      <c r="A66" s="2"/>
      <c r="C66" s="9" t="s">
        <v>28</v>
      </c>
      <c r="D66" s="11">
        <v>57.89</v>
      </c>
      <c r="E66" s="11">
        <v>6.7</v>
      </c>
      <c r="F66" s="11">
        <v>1336</v>
      </c>
      <c r="G66" s="11">
        <v>1443</v>
      </c>
      <c r="H66" s="11">
        <v>1253</v>
      </c>
      <c r="I66" s="11">
        <v>1302</v>
      </c>
      <c r="J66" s="159">
        <f t="shared" si="1"/>
        <v>1333.5</v>
      </c>
      <c r="K66" s="160"/>
      <c r="M66" s="8">
        <v>4</v>
      </c>
      <c r="N66" s="157">
        <v>7.6</v>
      </c>
      <c r="O66" s="158"/>
      <c r="P66" s="2"/>
    </row>
    <row r="67" spans="1:16" ht="15" customHeight="1" x14ac:dyDescent="0.25">
      <c r="A67" s="2"/>
      <c r="C67" s="9" t="s">
        <v>30</v>
      </c>
      <c r="D67" s="11">
        <v>55.97</v>
      </c>
      <c r="E67" s="11">
        <v>8.3000000000000007</v>
      </c>
      <c r="F67" s="11">
        <v>623</v>
      </c>
      <c r="G67" s="11">
        <v>540</v>
      </c>
      <c r="H67" s="11">
        <v>523</v>
      </c>
      <c r="I67" s="11">
        <v>536</v>
      </c>
      <c r="J67" s="159">
        <f t="shared" si="1"/>
        <v>555.5</v>
      </c>
      <c r="K67" s="160"/>
      <c r="M67" s="8">
        <v>5</v>
      </c>
      <c r="N67" s="157">
        <v>7.9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311</v>
      </c>
      <c r="G68" s="63">
        <v>275</v>
      </c>
      <c r="H68" s="63">
        <v>269</v>
      </c>
      <c r="I68" s="63">
        <v>283</v>
      </c>
      <c r="J68" s="159">
        <f t="shared" si="1"/>
        <v>284.5</v>
      </c>
      <c r="K68" s="160"/>
      <c r="M68" s="13">
        <v>6</v>
      </c>
      <c r="N68" s="161">
        <v>7.3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196</v>
      </c>
      <c r="G69" s="63">
        <v>224</v>
      </c>
      <c r="H69" s="63">
        <v>211</v>
      </c>
      <c r="I69" s="63">
        <v>195</v>
      </c>
      <c r="J69" s="159">
        <f t="shared" si="1"/>
        <v>206.5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56.15</v>
      </c>
      <c r="E70" s="15">
        <v>7.4</v>
      </c>
      <c r="F70" s="15">
        <v>201</v>
      </c>
      <c r="G70" s="15">
        <v>222</v>
      </c>
      <c r="H70" s="15">
        <v>213</v>
      </c>
      <c r="I70" s="15">
        <v>199</v>
      </c>
      <c r="J70" s="163">
        <f t="shared" si="1"/>
        <v>208.75</v>
      </c>
      <c r="K70" s="164"/>
      <c r="M70" s="67" t="s">
        <v>39</v>
      </c>
      <c r="N70" s="65">
        <v>3.02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15.84</v>
      </c>
      <c r="E73" s="11">
        <v>9.8000000000000007</v>
      </c>
      <c r="F73" s="22">
        <v>1236</v>
      </c>
      <c r="G73" s="16"/>
      <c r="H73" s="23" t="s">
        <v>1</v>
      </c>
      <c r="I73" s="175">
        <v>5.96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67.38</v>
      </c>
      <c r="E74" s="11"/>
      <c r="F74" s="22">
        <v>205</v>
      </c>
      <c r="G74" s="16"/>
      <c r="H74" s="27" t="s">
        <v>2</v>
      </c>
      <c r="I74" s="177">
        <v>5.63</v>
      </c>
      <c r="J74" s="177"/>
      <c r="K74" s="178"/>
      <c r="M74" s="65">
        <v>7.1</v>
      </c>
      <c r="N74" s="28">
        <v>80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66.819999999999993</v>
      </c>
      <c r="E75" s="11"/>
      <c r="F75" s="22">
        <v>206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66.19</v>
      </c>
      <c r="E77" s="11"/>
      <c r="F77" s="22">
        <v>200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73.849999999999994</v>
      </c>
      <c r="E78" s="11"/>
      <c r="F78" s="22">
        <v>1385</v>
      </c>
      <c r="G78" s="16"/>
      <c r="H78" s="165">
        <v>2</v>
      </c>
      <c r="I78" s="167">
        <v>529</v>
      </c>
      <c r="J78" s="167">
        <v>221</v>
      </c>
      <c r="K78" s="169">
        <f>((I78-J78)/I78)</f>
        <v>0.58223062381852553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76.75</v>
      </c>
      <c r="E79" s="11">
        <v>7</v>
      </c>
      <c r="F79" s="22">
        <v>392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372</v>
      </c>
      <c r="G80" s="16"/>
      <c r="H80" s="165">
        <v>9</v>
      </c>
      <c r="I80" s="167">
        <v>531</v>
      </c>
      <c r="J80" s="167">
        <v>380</v>
      </c>
      <c r="K80" s="169">
        <f>((I80-J80)/I80)</f>
        <v>0.28436911487758948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76.23</v>
      </c>
      <c r="E81" s="11">
        <v>6.5</v>
      </c>
      <c r="F81" s="22">
        <v>811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0.58342707161604801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778</v>
      </c>
      <c r="G82" s="16"/>
      <c r="M82" s="173" t="s">
        <v>64</v>
      </c>
      <c r="N82" s="174"/>
      <c r="O82" s="37">
        <f>(J67-J68)/J67</f>
        <v>0.48784878487848787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0.27416520210896311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-1.0895883777239709E-2</v>
      </c>
      <c r="P84" s="2"/>
    </row>
    <row r="85" spans="1:16" x14ac:dyDescent="0.25">
      <c r="A85" s="2"/>
      <c r="B85" s="41"/>
      <c r="C85" s="45" t="s">
        <v>71</v>
      </c>
      <c r="D85" s="33">
        <v>91.75</v>
      </c>
      <c r="E85" s="33"/>
      <c r="F85" s="34"/>
      <c r="G85" s="46"/>
      <c r="H85" s="47" t="s">
        <v>1</v>
      </c>
      <c r="I85" s="33">
        <v>351</v>
      </c>
      <c r="J85" s="33">
        <v>279</v>
      </c>
      <c r="K85" s="34">
        <f>I85-J85</f>
        <v>72</v>
      </c>
      <c r="M85" s="182" t="s">
        <v>73</v>
      </c>
      <c r="N85" s="183"/>
      <c r="O85" s="70">
        <f>(J67-J70)/J67</f>
        <v>0.62421242124212417</v>
      </c>
      <c r="P85" s="2"/>
    </row>
    <row r="86" spans="1:16" ht="15.75" thickBot="1" x14ac:dyDescent="0.3">
      <c r="A86" s="2"/>
      <c r="B86" s="41"/>
      <c r="C86" s="45" t="s">
        <v>74</v>
      </c>
      <c r="D86" s="33">
        <v>73.2</v>
      </c>
      <c r="E86" s="33">
        <v>69.27</v>
      </c>
      <c r="F86" s="34">
        <v>94.63</v>
      </c>
      <c r="G86" s="48">
        <v>5.6</v>
      </c>
      <c r="H86" s="65" t="s">
        <v>2</v>
      </c>
      <c r="I86" s="35">
        <v>212</v>
      </c>
      <c r="J86" s="35">
        <v>191</v>
      </c>
      <c r="K86" s="34">
        <f>I86-J86</f>
        <v>21</v>
      </c>
      <c r="L86" s="49"/>
      <c r="M86" s="187" t="s">
        <v>75</v>
      </c>
      <c r="N86" s="188"/>
      <c r="O86" s="71">
        <f>(J66-J70)/J66</f>
        <v>0.84345706786651664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78.150000000000006</v>
      </c>
      <c r="E87" s="33">
        <v>62.85</v>
      </c>
      <c r="F87" s="34">
        <v>80.42</v>
      </c>
      <c r="P87" s="2"/>
    </row>
    <row r="88" spans="1:16" ht="15" customHeight="1" x14ac:dyDescent="0.25">
      <c r="A88" s="2"/>
      <c r="B88" s="41"/>
      <c r="C88" s="45" t="s">
        <v>77</v>
      </c>
      <c r="D88" s="33">
        <v>77.5</v>
      </c>
      <c r="E88" s="33">
        <v>55.27</v>
      </c>
      <c r="F88" s="34">
        <v>71.319999999999993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54.1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91.1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/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430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/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431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432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433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 t="s">
        <v>434</v>
      </c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 t="s">
        <v>435</v>
      </c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1561</v>
      </c>
      <c r="G119" s="12"/>
      <c r="H119" s="12"/>
      <c r="I119" s="12"/>
      <c r="J119" s="159">
        <f>AVERAGE(F119:I119)</f>
        <v>1561</v>
      </c>
      <c r="K119" s="160"/>
      <c r="M119" s="8">
        <v>2</v>
      </c>
      <c r="N119" s="157">
        <v>8.8000000000000007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596</v>
      </c>
      <c r="G120" s="12"/>
      <c r="H120" s="12"/>
      <c r="I120" s="12"/>
      <c r="J120" s="159">
        <f t="shared" ref="J120:J125" si="2">AVERAGE(F120:I120)</f>
        <v>596</v>
      </c>
      <c r="K120" s="160"/>
      <c r="M120" s="8">
        <v>3</v>
      </c>
      <c r="N120" s="157">
        <v>8.3000000000000007</v>
      </c>
      <c r="O120" s="158"/>
      <c r="P120" s="2"/>
    </row>
    <row r="121" spans="1:16" x14ac:dyDescent="0.25">
      <c r="A121" s="2"/>
      <c r="C121" s="9" t="s">
        <v>28</v>
      </c>
      <c r="D121" s="11">
        <v>61.58</v>
      </c>
      <c r="E121" s="11">
        <v>7.1</v>
      </c>
      <c r="F121" s="11">
        <v>1275</v>
      </c>
      <c r="G121" s="11">
        <v>1335</v>
      </c>
      <c r="H121" s="11">
        <v>1302</v>
      </c>
      <c r="I121" s="11">
        <v>1271</v>
      </c>
      <c r="J121" s="159">
        <f t="shared" si="2"/>
        <v>1295.75</v>
      </c>
      <c r="K121" s="160"/>
      <c r="M121" s="8">
        <v>4</v>
      </c>
      <c r="N121" s="157">
        <v>7.9</v>
      </c>
      <c r="O121" s="158"/>
      <c r="P121" s="2"/>
    </row>
    <row r="122" spans="1:16" x14ac:dyDescent="0.25">
      <c r="A122" s="2"/>
      <c r="C122" s="9" t="s">
        <v>30</v>
      </c>
      <c r="D122" s="11">
        <v>57.69</v>
      </c>
      <c r="E122" s="11">
        <v>8.5</v>
      </c>
      <c r="F122" s="11">
        <v>578</v>
      </c>
      <c r="G122" s="11">
        <v>541</v>
      </c>
      <c r="H122" s="11">
        <v>528</v>
      </c>
      <c r="I122" s="11">
        <v>520</v>
      </c>
      <c r="J122" s="159">
        <f t="shared" si="2"/>
        <v>541.75</v>
      </c>
      <c r="K122" s="160"/>
      <c r="M122" s="8">
        <v>5</v>
      </c>
      <c r="N122" s="157">
        <v>8.1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323</v>
      </c>
      <c r="G123" s="63">
        <v>277</v>
      </c>
      <c r="H123" s="63">
        <v>265</v>
      </c>
      <c r="I123" s="63">
        <v>259</v>
      </c>
      <c r="J123" s="159">
        <f t="shared" si="2"/>
        <v>281</v>
      </c>
      <c r="K123" s="160"/>
      <c r="M123" s="13">
        <v>6</v>
      </c>
      <c r="N123" s="161">
        <v>7.3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197</v>
      </c>
      <c r="G124" s="63">
        <v>222</v>
      </c>
      <c r="H124" s="63">
        <v>219</v>
      </c>
      <c r="I124" s="63">
        <v>211</v>
      </c>
      <c r="J124" s="159">
        <f t="shared" si="2"/>
        <v>212.25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57.69</v>
      </c>
      <c r="E125" s="15">
        <v>7.3</v>
      </c>
      <c r="F125" s="15">
        <v>196</v>
      </c>
      <c r="G125" s="15">
        <v>220</v>
      </c>
      <c r="H125" s="15">
        <v>218</v>
      </c>
      <c r="I125" s="15">
        <v>209</v>
      </c>
      <c r="J125" s="163">
        <f t="shared" si="2"/>
        <v>210.75</v>
      </c>
      <c r="K125" s="164"/>
      <c r="M125" s="67" t="s">
        <v>39</v>
      </c>
      <c r="N125" s="65">
        <v>2.89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8.65</v>
      </c>
      <c r="E128" s="11">
        <v>10.3</v>
      </c>
      <c r="F128" s="22">
        <v>1065</v>
      </c>
      <c r="G128" s="16"/>
      <c r="H128" s="23" t="s">
        <v>1</v>
      </c>
      <c r="I128" s="175">
        <v>5.72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66.78</v>
      </c>
      <c r="E129" s="11"/>
      <c r="F129" s="22">
        <v>203</v>
      </c>
      <c r="G129" s="16"/>
      <c r="H129" s="27" t="s">
        <v>2</v>
      </c>
      <c r="I129" s="177">
        <v>5.38</v>
      </c>
      <c r="J129" s="177"/>
      <c r="K129" s="178"/>
      <c r="M129" s="65">
        <v>6.9</v>
      </c>
      <c r="N129" s="28">
        <v>57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66.37</v>
      </c>
      <c r="E130" s="11"/>
      <c r="F130" s="22">
        <v>200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63.29</v>
      </c>
      <c r="E132" s="11"/>
      <c r="F132" s="22">
        <v>197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74.540000000000006</v>
      </c>
      <c r="E133" s="11"/>
      <c r="F133" s="22">
        <v>1485</v>
      </c>
      <c r="G133" s="16"/>
      <c r="H133" s="165">
        <v>3</v>
      </c>
      <c r="I133" s="167">
        <v>565</v>
      </c>
      <c r="J133" s="167">
        <v>373</v>
      </c>
      <c r="K133" s="169">
        <f>((I133-J133)/I133)</f>
        <v>0.33982300884955752</v>
      </c>
      <c r="M133" s="13">
        <v>2</v>
      </c>
      <c r="N133" s="35">
        <v>5.8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75.87</v>
      </c>
      <c r="E134" s="11">
        <v>7.1</v>
      </c>
      <c r="F134" s="22">
        <v>388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369</v>
      </c>
      <c r="G135" s="16"/>
      <c r="H135" s="165">
        <v>6</v>
      </c>
      <c r="I135" s="167">
        <v>345</v>
      </c>
      <c r="J135" s="167">
        <v>224</v>
      </c>
      <c r="K135" s="169">
        <f>((I135-J135)/I135)</f>
        <v>0.35072463768115941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76.459999999999994</v>
      </c>
      <c r="E136" s="11">
        <v>6.4</v>
      </c>
      <c r="F136" s="22">
        <v>805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0.58190237314296744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790</v>
      </c>
      <c r="G137" s="16"/>
      <c r="M137" s="173" t="s">
        <v>64</v>
      </c>
      <c r="N137" s="174"/>
      <c r="O137" s="37">
        <f>(J122-J123)/J122</f>
        <v>0.48131056760498386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0.24466192170818504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7.0671378091872791E-3</v>
      </c>
      <c r="P139" s="2"/>
    </row>
    <row r="140" spans="1:16" x14ac:dyDescent="0.25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72</v>
      </c>
      <c r="I140" s="33">
        <v>391</v>
      </c>
      <c r="J140" s="33">
        <v>353</v>
      </c>
      <c r="K140" s="34">
        <f>I140-J140</f>
        <v>38</v>
      </c>
      <c r="M140" s="182" t="s">
        <v>73</v>
      </c>
      <c r="N140" s="183"/>
      <c r="O140" s="70">
        <f>(J122-J125)/J122</f>
        <v>0.61098292570373791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</v>
      </c>
      <c r="E141" s="33">
        <v>68.680000000000007</v>
      </c>
      <c r="F141" s="34">
        <v>94.34</v>
      </c>
      <c r="G141" s="48">
        <v>5.9</v>
      </c>
      <c r="H141" s="65" t="s">
        <v>2</v>
      </c>
      <c r="I141" s="35">
        <v>194</v>
      </c>
      <c r="J141" s="35">
        <v>168</v>
      </c>
      <c r="K141" s="34">
        <f>I141-J141</f>
        <v>26</v>
      </c>
      <c r="L141" s="49"/>
      <c r="M141" s="187" t="s">
        <v>75</v>
      </c>
      <c r="N141" s="188"/>
      <c r="O141" s="71">
        <f>(J121-J125)/J121</f>
        <v>0.83735288442986688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78.7</v>
      </c>
      <c r="E142" s="33">
        <v>63.1</v>
      </c>
      <c r="F142" s="34">
        <v>80.180000000000007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76.900000000000006</v>
      </c>
      <c r="E143" s="33">
        <v>54.94</v>
      </c>
      <c r="F143" s="34">
        <v>71.44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52.65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91.35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436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437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438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439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B8035-D06C-4105-9545-EE1DE758FB86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211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1040.8333333333333</v>
      </c>
    </row>
    <row r="7" spans="1:19" x14ac:dyDescent="0.25">
      <c r="A7" s="2"/>
      <c r="C7" s="9" t="s">
        <v>26</v>
      </c>
      <c r="D7" s="10"/>
      <c r="E7" s="10"/>
      <c r="F7" s="11">
        <v>1527</v>
      </c>
      <c r="G7" s="12"/>
      <c r="H7" s="12"/>
      <c r="I7" s="12"/>
      <c r="J7" s="159">
        <f>AVERAGE(F7:I7)</f>
        <v>1527</v>
      </c>
      <c r="K7" s="160"/>
      <c r="M7" s="8">
        <v>2</v>
      </c>
      <c r="N7" s="157">
        <v>8.9</v>
      </c>
      <c r="O7" s="158"/>
      <c r="P7" s="2"/>
      <c r="R7" s="56" t="s">
        <v>1</v>
      </c>
      <c r="S7" s="72">
        <f>AVERAGE(J10,J67,J122)</f>
        <v>452.16666666666669</v>
      </c>
    </row>
    <row r="8" spans="1:19" x14ac:dyDescent="0.25">
      <c r="A8" s="2"/>
      <c r="C8" s="9" t="s">
        <v>27</v>
      </c>
      <c r="D8" s="10"/>
      <c r="E8" s="10"/>
      <c r="F8" s="11">
        <v>618</v>
      </c>
      <c r="G8" s="12"/>
      <c r="H8" s="12"/>
      <c r="I8" s="12"/>
      <c r="J8" s="159">
        <f t="shared" ref="J8:J13" si="0">AVERAGE(F8:I8)</f>
        <v>618</v>
      </c>
      <c r="K8" s="160"/>
      <c r="M8" s="8">
        <v>3</v>
      </c>
      <c r="N8" s="157">
        <v>8.4</v>
      </c>
      <c r="O8" s="158"/>
      <c r="P8" s="2"/>
      <c r="R8" s="56" t="s">
        <v>2</v>
      </c>
      <c r="S8" s="73">
        <f>AVERAGE(J13,J70,J125)</f>
        <v>187.75</v>
      </c>
    </row>
    <row r="9" spans="1:19" x14ac:dyDescent="0.25">
      <c r="A9" s="2"/>
      <c r="C9" s="9" t="s">
        <v>28</v>
      </c>
      <c r="D9" s="11">
        <v>62.29</v>
      </c>
      <c r="E9" s="11">
        <v>6.8</v>
      </c>
      <c r="F9" s="11">
        <v>1072</v>
      </c>
      <c r="G9" s="11">
        <v>998</v>
      </c>
      <c r="H9" s="11">
        <v>1201</v>
      </c>
      <c r="I9" s="11">
        <v>1089</v>
      </c>
      <c r="J9" s="159">
        <f t="shared" si="0"/>
        <v>1090</v>
      </c>
      <c r="K9" s="160"/>
      <c r="M9" s="8">
        <v>4</v>
      </c>
      <c r="N9" s="157">
        <v>7.8</v>
      </c>
      <c r="O9" s="158"/>
      <c r="P9" s="2"/>
      <c r="R9" s="74" t="s">
        <v>576</v>
      </c>
      <c r="S9" s="76">
        <f>S6-S7</f>
        <v>588.66666666666652</v>
      </c>
    </row>
    <row r="10" spans="1:19" x14ac:dyDescent="0.25">
      <c r="A10" s="2"/>
      <c r="C10" s="9" t="s">
        <v>30</v>
      </c>
      <c r="D10" s="11">
        <v>59.1</v>
      </c>
      <c r="E10" s="11">
        <v>8.6999999999999993</v>
      </c>
      <c r="F10" s="11">
        <v>491</v>
      </c>
      <c r="G10" s="11">
        <v>456</v>
      </c>
      <c r="H10" s="11">
        <v>498</v>
      </c>
      <c r="I10" s="11">
        <v>421</v>
      </c>
      <c r="J10" s="159">
        <f t="shared" si="0"/>
        <v>466.5</v>
      </c>
      <c r="K10" s="160"/>
      <c r="M10" s="8">
        <v>5</v>
      </c>
      <c r="N10" s="157">
        <v>8.1999999999999993</v>
      </c>
      <c r="O10" s="158"/>
      <c r="P10" s="2"/>
      <c r="R10" s="74" t="s">
        <v>31</v>
      </c>
      <c r="S10" s="76">
        <f>S7-S8</f>
        <v>264.41666666666669</v>
      </c>
    </row>
    <row r="11" spans="1:19" ht="15.75" thickBot="1" x14ac:dyDescent="0.3">
      <c r="A11" s="2"/>
      <c r="C11" s="9" t="s">
        <v>32</v>
      </c>
      <c r="D11" s="11"/>
      <c r="E11" s="11"/>
      <c r="F11" s="11">
        <v>287</v>
      </c>
      <c r="G11" s="63">
        <v>262</v>
      </c>
      <c r="H11" s="63">
        <v>286</v>
      </c>
      <c r="I11" s="63">
        <v>244</v>
      </c>
      <c r="J11" s="159">
        <f t="shared" si="0"/>
        <v>269.75</v>
      </c>
      <c r="K11" s="160"/>
      <c r="M11" s="13">
        <v>6</v>
      </c>
      <c r="N11" s="161">
        <v>7.4</v>
      </c>
      <c r="O11" s="162"/>
      <c r="P11" s="2"/>
      <c r="R11" s="74" t="s">
        <v>29</v>
      </c>
      <c r="S11" s="75">
        <f>S6-S8</f>
        <v>853.08333333333326</v>
      </c>
    </row>
    <row r="12" spans="1:19" ht="15.75" thickBot="1" x14ac:dyDescent="0.3">
      <c r="A12" s="2"/>
      <c r="C12" s="9" t="s">
        <v>34</v>
      </c>
      <c r="D12" s="11"/>
      <c r="E12" s="11"/>
      <c r="F12" s="11">
        <v>184</v>
      </c>
      <c r="G12" s="63">
        <v>180</v>
      </c>
      <c r="H12" s="63">
        <v>174</v>
      </c>
      <c r="I12" s="63">
        <v>161</v>
      </c>
      <c r="J12" s="159">
        <f t="shared" si="0"/>
        <v>174.75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0.56557245796637301</v>
      </c>
    </row>
    <row r="13" spans="1:19" ht="15.75" thickBot="1" x14ac:dyDescent="0.3">
      <c r="A13" s="2"/>
      <c r="C13" s="14" t="s">
        <v>38</v>
      </c>
      <c r="D13" s="15">
        <v>58.75</v>
      </c>
      <c r="E13" s="15">
        <v>7.4</v>
      </c>
      <c r="F13" s="15">
        <v>196</v>
      </c>
      <c r="G13" s="15">
        <v>188</v>
      </c>
      <c r="H13" s="15">
        <v>178</v>
      </c>
      <c r="I13" s="15">
        <v>176</v>
      </c>
      <c r="J13" s="163">
        <f t="shared" si="0"/>
        <v>184.5</v>
      </c>
      <c r="K13" s="164"/>
      <c r="M13" s="67" t="s">
        <v>39</v>
      </c>
      <c r="N13" s="65">
        <v>3.55</v>
      </c>
      <c r="O13" s="66">
        <v>4.1500000000000004</v>
      </c>
      <c r="P13" s="2"/>
      <c r="R13" s="77" t="s">
        <v>37</v>
      </c>
      <c r="S13" s="78">
        <f>S10/S7</f>
        <v>0.58477699963140439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0.81961569255404321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38.229999999999997</v>
      </c>
      <c r="E16" s="11">
        <v>9.1999999999999993</v>
      </c>
      <c r="F16" s="22">
        <v>1154</v>
      </c>
      <c r="G16" s="16"/>
      <c r="H16" s="23" t="s">
        <v>1</v>
      </c>
      <c r="I16" s="175">
        <v>5.32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70.209999999999994</v>
      </c>
      <c r="E17" s="11"/>
      <c r="F17" s="22">
        <v>203</v>
      </c>
      <c r="G17" s="16"/>
      <c r="H17" s="27" t="s">
        <v>2</v>
      </c>
      <c r="I17" s="177">
        <v>4.92</v>
      </c>
      <c r="J17" s="177"/>
      <c r="K17" s="178"/>
      <c r="M17" s="65">
        <v>6.8</v>
      </c>
      <c r="N17" s="28">
        <v>71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69.39</v>
      </c>
      <c r="E18" s="11"/>
      <c r="F18" s="22">
        <v>200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66.84</v>
      </c>
      <c r="E20" s="11"/>
      <c r="F20" s="22">
        <v>198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73.84</v>
      </c>
      <c r="E21" s="11"/>
      <c r="F21" s="22">
        <v>1512</v>
      </c>
      <c r="G21" s="16"/>
      <c r="H21" s="165">
        <v>4</v>
      </c>
      <c r="I21" s="167">
        <v>533</v>
      </c>
      <c r="J21" s="167">
        <v>456</v>
      </c>
      <c r="K21" s="169">
        <f>((I21-J21)/I21)</f>
        <v>0.14446529080675422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74.14</v>
      </c>
      <c r="E22" s="11">
        <v>6.8</v>
      </c>
      <c r="F22" s="22">
        <v>404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384</v>
      </c>
      <c r="G23" s="16"/>
      <c r="H23" s="165">
        <v>7</v>
      </c>
      <c r="I23" s="167">
        <v>308</v>
      </c>
      <c r="J23" s="167">
        <v>149</v>
      </c>
      <c r="K23" s="169">
        <f>((I23-J23)/I23)</f>
        <v>0.51623376623376627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76.52</v>
      </c>
      <c r="E24" s="11">
        <v>6.5</v>
      </c>
      <c r="F24" s="22">
        <v>835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0.57201834862385326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801</v>
      </c>
      <c r="G25" s="16"/>
      <c r="M25" s="173" t="s">
        <v>64</v>
      </c>
      <c r="N25" s="174"/>
      <c r="O25" s="37">
        <f>(J10-J11)/J10</f>
        <v>0.42175777063236869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0.35217794253938833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-5.5793991416309016E-2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91.31</v>
      </c>
      <c r="E28" s="33"/>
      <c r="F28" s="34"/>
      <c r="G28" s="46"/>
      <c r="H28" s="47" t="s">
        <v>72</v>
      </c>
      <c r="I28" s="33">
        <v>511</v>
      </c>
      <c r="J28" s="33">
        <v>447</v>
      </c>
      <c r="K28" s="34">
        <f>I28-J28</f>
        <v>64</v>
      </c>
      <c r="M28" s="182" t="s">
        <v>73</v>
      </c>
      <c r="N28" s="183"/>
      <c r="O28" s="70">
        <f>(J10-J13)/J10</f>
        <v>0.60450160771704176</v>
      </c>
      <c r="P28" s="2"/>
    </row>
    <row r="29" spans="1:16" ht="15.75" thickBot="1" x14ac:dyDescent="0.3">
      <c r="A29" s="2"/>
      <c r="B29" s="41"/>
      <c r="C29" s="45" t="s">
        <v>74</v>
      </c>
      <c r="D29" s="33">
        <v>72.349999999999994</v>
      </c>
      <c r="E29" s="33">
        <v>68.55</v>
      </c>
      <c r="F29" s="34">
        <v>94.75</v>
      </c>
      <c r="G29" s="48">
        <v>5.2</v>
      </c>
      <c r="H29" s="65" t="s">
        <v>2</v>
      </c>
      <c r="I29" s="35">
        <v>213</v>
      </c>
      <c r="J29" s="35">
        <v>174</v>
      </c>
      <c r="K29" s="36">
        <f>I29-J29</f>
        <v>39</v>
      </c>
      <c r="L29" s="49"/>
      <c r="M29" s="187" t="s">
        <v>75</v>
      </c>
      <c r="N29" s="188"/>
      <c r="O29" s="71">
        <f>(J9-J13)/J9</f>
        <v>0.83073394495412844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78.25</v>
      </c>
      <c r="E30" s="33">
        <v>63.97</v>
      </c>
      <c r="F30" s="34">
        <v>81.650000000000006</v>
      </c>
      <c r="P30" s="2"/>
    </row>
    <row r="31" spans="1:16" ht="15" customHeight="1" x14ac:dyDescent="0.25">
      <c r="A31" s="2"/>
      <c r="B31" s="41"/>
      <c r="C31" s="45" t="s">
        <v>77</v>
      </c>
      <c r="D31" s="33">
        <v>74.45</v>
      </c>
      <c r="E31" s="33">
        <v>53.23</v>
      </c>
      <c r="F31" s="34">
        <v>71.510000000000005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53.91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91.42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440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441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442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443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444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1497</v>
      </c>
      <c r="G64" s="12"/>
      <c r="H64" s="12"/>
      <c r="I64" s="12"/>
      <c r="J64" s="159">
        <f>AVERAGE(F64:I64)</f>
        <v>1497</v>
      </c>
      <c r="K64" s="160"/>
      <c r="M64" s="8">
        <v>2</v>
      </c>
      <c r="N64" s="157">
        <v>9.5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549</v>
      </c>
      <c r="G65" s="12"/>
      <c r="H65" s="12"/>
      <c r="I65" s="12"/>
      <c r="J65" s="159">
        <f t="shared" ref="J65:J70" si="1">AVERAGE(F65:I65)</f>
        <v>549</v>
      </c>
      <c r="K65" s="160"/>
      <c r="M65" s="8">
        <v>3</v>
      </c>
      <c r="N65" s="157">
        <v>7.9</v>
      </c>
      <c r="O65" s="158"/>
      <c r="P65" s="2"/>
    </row>
    <row r="66" spans="1:16" ht="15" customHeight="1" x14ac:dyDescent="0.25">
      <c r="A66" s="2"/>
      <c r="C66" s="9" t="s">
        <v>28</v>
      </c>
      <c r="D66" s="11">
        <v>60.21</v>
      </c>
      <c r="E66" s="11">
        <v>7.4</v>
      </c>
      <c r="F66" s="11">
        <v>951</v>
      </c>
      <c r="G66" s="11">
        <v>992</v>
      </c>
      <c r="H66" s="11">
        <v>1013</v>
      </c>
      <c r="I66" s="11">
        <v>1021</v>
      </c>
      <c r="J66" s="159">
        <f t="shared" si="1"/>
        <v>994.25</v>
      </c>
      <c r="K66" s="160"/>
      <c r="M66" s="8">
        <v>4</v>
      </c>
      <c r="N66" s="157">
        <v>7.3</v>
      </c>
      <c r="O66" s="158"/>
      <c r="P66" s="2"/>
    </row>
    <row r="67" spans="1:16" ht="15" customHeight="1" x14ac:dyDescent="0.25">
      <c r="A67" s="2"/>
      <c r="C67" s="9" t="s">
        <v>30</v>
      </c>
      <c r="D67" s="11">
        <v>58.07</v>
      </c>
      <c r="E67" s="11">
        <v>8.1</v>
      </c>
      <c r="F67" s="11">
        <v>419</v>
      </c>
      <c r="G67" s="11">
        <v>438</v>
      </c>
      <c r="H67" s="11">
        <v>404</v>
      </c>
      <c r="I67" s="11">
        <v>411</v>
      </c>
      <c r="J67" s="159">
        <f t="shared" si="1"/>
        <v>418</v>
      </c>
      <c r="K67" s="160"/>
      <c r="M67" s="8">
        <v>5</v>
      </c>
      <c r="N67" s="157">
        <v>8.4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239</v>
      </c>
      <c r="G68" s="63">
        <v>267</v>
      </c>
      <c r="H68" s="63">
        <v>261</v>
      </c>
      <c r="I68" s="63">
        <v>247</v>
      </c>
      <c r="J68" s="159">
        <f t="shared" si="1"/>
        <v>253.5</v>
      </c>
      <c r="K68" s="160"/>
      <c r="M68" s="13">
        <v>6</v>
      </c>
      <c r="N68" s="161">
        <v>7.2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176</v>
      </c>
      <c r="G69" s="63">
        <v>180</v>
      </c>
      <c r="H69" s="63">
        <v>179</v>
      </c>
      <c r="I69" s="63">
        <v>188</v>
      </c>
      <c r="J69" s="159">
        <f t="shared" si="1"/>
        <v>180.75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59.41</v>
      </c>
      <c r="E70" s="15">
        <v>7.2</v>
      </c>
      <c r="F70" s="15">
        <v>181</v>
      </c>
      <c r="G70" s="15">
        <v>189</v>
      </c>
      <c r="H70" s="15">
        <v>186</v>
      </c>
      <c r="I70" s="15">
        <v>180</v>
      </c>
      <c r="J70" s="163">
        <f t="shared" si="1"/>
        <v>184</v>
      </c>
      <c r="K70" s="164"/>
      <c r="M70" s="67" t="s">
        <v>39</v>
      </c>
      <c r="N70" s="65">
        <v>3.39</v>
      </c>
      <c r="O70" s="66">
        <v>5.55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14.88</v>
      </c>
      <c r="E73" s="11">
        <v>10.1</v>
      </c>
      <c r="F73" s="22">
        <v>1229</v>
      </c>
      <c r="G73" s="16"/>
      <c r="H73" s="23" t="s">
        <v>1</v>
      </c>
      <c r="I73" s="175">
        <v>5.72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68.87</v>
      </c>
      <c r="E74" s="11"/>
      <c r="F74" s="22">
        <v>202</v>
      </c>
      <c r="G74" s="16"/>
      <c r="H74" s="27" t="s">
        <v>2</v>
      </c>
      <c r="I74" s="177">
        <v>5.6</v>
      </c>
      <c r="J74" s="177"/>
      <c r="K74" s="178"/>
      <c r="M74" s="65">
        <v>6.9</v>
      </c>
      <c r="N74" s="28">
        <v>154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68.91</v>
      </c>
      <c r="E75" s="11"/>
      <c r="F75" s="22">
        <v>176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69.77</v>
      </c>
      <c r="E77" s="11"/>
      <c r="F77" s="22">
        <v>193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75.09</v>
      </c>
      <c r="E78" s="11"/>
      <c r="F78" s="22">
        <v>1497</v>
      </c>
      <c r="G78" s="16"/>
      <c r="H78" s="165">
        <v>8</v>
      </c>
      <c r="I78" s="167">
        <v>239</v>
      </c>
      <c r="J78" s="167">
        <v>149</v>
      </c>
      <c r="K78" s="169">
        <f>((I78-J78)/I78)</f>
        <v>0.37656903765690375</v>
      </c>
      <c r="M78" s="13">
        <v>2</v>
      </c>
      <c r="N78" s="35">
        <v>5.3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75.56</v>
      </c>
      <c r="E79" s="11">
        <v>6.3</v>
      </c>
      <c r="F79" s="22">
        <v>491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479</v>
      </c>
      <c r="G80" s="16"/>
      <c r="H80" s="232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77.05</v>
      </c>
      <c r="E81" s="11">
        <v>6</v>
      </c>
      <c r="F81" s="22">
        <v>871</v>
      </c>
      <c r="G81" s="16"/>
      <c r="H81" s="233"/>
      <c r="I81" s="168"/>
      <c r="J81" s="168"/>
      <c r="K81" s="170"/>
      <c r="M81" s="173" t="s">
        <v>62</v>
      </c>
      <c r="N81" s="174"/>
      <c r="O81" s="37">
        <f>(J66-J67)/J66</f>
        <v>0.57958259994971084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860</v>
      </c>
      <c r="G82" s="16"/>
      <c r="M82" s="173" t="s">
        <v>64</v>
      </c>
      <c r="N82" s="174"/>
      <c r="O82" s="37">
        <f>(J67-J68)/J67</f>
        <v>0.39354066985645936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0.28698224852071008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-1.7980636237897647E-2</v>
      </c>
      <c r="P84" s="2"/>
    </row>
    <row r="85" spans="1:16" x14ac:dyDescent="0.25">
      <c r="A85" s="2"/>
      <c r="B85" s="41"/>
      <c r="C85" s="45" t="s">
        <v>71</v>
      </c>
      <c r="D85" s="33">
        <v>91.18</v>
      </c>
      <c r="E85" s="33"/>
      <c r="F85" s="34"/>
      <c r="G85" s="46"/>
      <c r="H85" s="47" t="s">
        <v>1</v>
      </c>
      <c r="I85" s="33">
        <v>662</v>
      </c>
      <c r="J85" s="33">
        <v>566</v>
      </c>
      <c r="K85" s="34">
        <f>I85-J85</f>
        <v>96</v>
      </c>
      <c r="M85" s="182" t="s">
        <v>73</v>
      </c>
      <c r="N85" s="183"/>
      <c r="O85" s="70">
        <f>(J67-J70)/J67</f>
        <v>0.55980861244019142</v>
      </c>
      <c r="P85" s="2"/>
    </row>
    <row r="86" spans="1:16" ht="15.75" thickBot="1" x14ac:dyDescent="0.3">
      <c r="A86" s="2"/>
      <c r="B86" s="41"/>
      <c r="C86" s="45" t="s">
        <v>74</v>
      </c>
      <c r="D86" s="33">
        <v>73.3</v>
      </c>
      <c r="E86" s="33">
        <v>68.38</v>
      </c>
      <c r="F86" s="34">
        <v>93.29</v>
      </c>
      <c r="G86" s="48">
        <v>6.2</v>
      </c>
      <c r="H86" s="65" t="s">
        <v>2</v>
      </c>
      <c r="I86" s="35">
        <v>213</v>
      </c>
      <c r="J86" s="35">
        <v>191</v>
      </c>
      <c r="K86" s="34">
        <f>I86-J86</f>
        <v>22</v>
      </c>
      <c r="L86" s="49"/>
      <c r="M86" s="187" t="s">
        <v>75</v>
      </c>
      <c r="N86" s="188"/>
      <c r="O86" s="71">
        <f>(J66-J70)/J66</f>
        <v>0.81493588131757611</v>
      </c>
      <c r="P86" s="2"/>
    </row>
    <row r="87" spans="1:16" ht="15" customHeight="1" x14ac:dyDescent="0.25">
      <c r="A87" s="2"/>
      <c r="B87" s="41"/>
      <c r="C87" s="45" t="s">
        <v>76</v>
      </c>
      <c r="D87" s="33">
        <v>75.150000000000006</v>
      </c>
      <c r="E87" s="33">
        <v>61.65</v>
      </c>
      <c r="F87" s="34">
        <v>82.04</v>
      </c>
      <c r="P87" s="2"/>
    </row>
    <row r="88" spans="1:16" ht="15" customHeight="1" x14ac:dyDescent="0.25">
      <c r="A88" s="2"/>
      <c r="B88" s="41"/>
      <c r="C88" s="45" t="s">
        <v>77</v>
      </c>
      <c r="D88" s="33">
        <v>70.05</v>
      </c>
      <c r="E88" s="33">
        <v>49.15</v>
      </c>
      <c r="F88" s="34">
        <v>70.17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56.36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90.92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445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446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447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448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449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1553</v>
      </c>
      <c r="G119" s="12"/>
      <c r="H119" s="12"/>
      <c r="I119" s="12"/>
      <c r="J119" s="159">
        <f>AVERAGE(F119:I119)</f>
        <v>1553</v>
      </c>
      <c r="K119" s="160"/>
      <c r="M119" s="8">
        <v>2</v>
      </c>
      <c r="N119" s="157">
        <v>9.1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569</v>
      </c>
      <c r="G120" s="12"/>
      <c r="H120" s="12"/>
      <c r="I120" s="12"/>
      <c r="J120" s="159">
        <f t="shared" ref="J120:J125" si="2">AVERAGE(F120:I120)</f>
        <v>569</v>
      </c>
      <c r="K120" s="160"/>
      <c r="M120" s="8">
        <v>3</v>
      </c>
      <c r="N120" s="157">
        <v>7.6</v>
      </c>
      <c r="O120" s="158"/>
      <c r="P120" s="2"/>
    </row>
    <row r="121" spans="1:16" x14ac:dyDescent="0.25">
      <c r="A121" s="2"/>
      <c r="C121" s="9" t="s">
        <v>28</v>
      </c>
      <c r="D121" s="11">
        <v>61.41</v>
      </c>
      <c r="E121" s="11">
        <v>7.1</v>
      </c>
      <c r="F121" s="11">
        <v>1044</v>
      </c>
      <c r="G121" s="11">
        <v>1062</v>
      </c>
      <c r="H121" s="11">
        <v>1033</v>
      </c>
      <c r="I121" s="11">
        <v>1014</v>
      </c>
      <c r="J121" s="159">
        <f t="shared" si="2"/>
        <v>1038.25</v>
      </c>
      <c r="K121" s="160"/>
      <c r="M121" s="8">
        <v>4</v>
      </c>
      <c r="N121" s="157">
        <v>7.5</v>
      </c>
      <c r="O121" s="158"/>
      <c r="P121" s="2"/>
    </row>
    <row r="122" spans="1:16" x14ac:dyDescent="0.25">
      <c r="A122" s="2"/>
      <c r="C122" s="9" t="s">
        <v>30</v>
      </c>
      <c r="D122" s="11">
        <v>58.02</v>
      </c>
      <c r="E122" s="11">
        <v>8.1</v>
      </c>
      <c r="F122" s="11">
        <v>445</v>
      </c>
      <c r="G122" s="11">
        <v>469</v>
      </c>
      <c r="H122" s="11">
        <v>477</v>
      </c>
      <c r="I122" s="11">
        <v>497</v>
      </c>
      <c r="J122" s="159">
        <f t="shared" si="2"/>
        <v>472</v>
      </c>
      <c r="K122" s="160"/>
      <c r="M122" s="8">
        <v>5</v>
      </c>
      <c r="N122" s="157">
        <v>8.6999999999999993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259</v>
      </c>
      <c r="G123" s="63">
        <v>277</v>
      </c>
      <c r="H123" s="63">
        <v>302</v>
      </c>
      <c r="I123" s="63">
        <v>333</v>
      </c>
      <c r="J123" s="159">
        <f t="shared" si="2"/>
        <v>292.75</v>
      </c>
      <c r="K123" s="160"/>
      <c r="M123" s="13">
        <v>6</v>
      </c>
      <c r="N123" s="161">
        <v>7.5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188</v>
      </c>
      <c r="G124" s="63">
        <v>198</v>
      </c>
      <c r="H124" s="63">
        <v>191</v>
      </c>
      <c r="I124" s="63">
        <v>201</v>
      </c>
      <c r="J124" s="159">
        <f t="shared" si="2"/>
        <v>194.5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57.48</v>
      </c>
      <c r="E125" s="15">
        <v>7.4</v>
      </c>
      <c r="F125" s="15">
        <v>181</v>
      </c>
      <c r="G125" s="15">
        <v>192</v>
      </c>
      <c r="H125" s="15">
        <v>197</v>
      </c>
      <c r="I125" s="15">
        <v>209</v>
      </c>
      <c r="J125" s="163">
        <f t="shared" si="2"/>
        <v>194.75</v>
      </c>
      <c r="K125" s="164"/>
      <c r="M125" s="67" t="s">
        <v>39</v>
      </c>
      <c r="N125" s="65">
        <v>2.98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16.920000000000002</v>
      </c>
      <c r="E128" s="11">
        <v>9.6999999999999993</v>
      </c>
      <c r="F128" s="22">
        <v>1302</v>
      </c>
      <c r="G128" s="16"/>
      <c r="H128" s="23" t="s">
        <v>1</v>
      </c>
      <c r="I128" s="175">
        <v>6.05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68.010000000000005</v>
      </c>
      <c r="E129" s="11"/>
      <c r="F129" s="22">
        <v>192</v>
      </c>
      <c r="G129" s="16"/>
      <c r="H129" s="27" t="s">
        <v>2</v>
      </c>
      <c r="I129" s="177">
        <v>5.72</v>
      </c>
      <c r="J129" s="177"/>
      <c r="K129" s="178"/>
      <c r="M129" s="65">
        <v>6.8</v>
      </c>
      <c r="N129" s="28">
        <v>161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67.709999999999994</v>
      </c>
      <c r="E130" s="11"/>
      <c r="F130" s="22">
        <v>170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70.02</v>
      </c>
      <c r="E132" s="11"/>
      <c r="F132" s="22">
        <v>188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5.3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74.569999999999993</v>
      </c>
      <c r="E133" s="11"/>
      <c r="F133" s="22">
        <v>1552</v>
      </c>
      <c r="G133" s="16"/>
      <c r="H133" s="165">
        <v>1</v>
      </c>
      <c r="I133" s="167">
        <v>555</v>
      </c>
      <c r="J133" s="167">
        <v>180</v>
      </c>
      <c r="K133" s="169">
        <f>((I133-J133)/I133)</f>
        <v>0.67567567567567566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76.06</v>
      </c>
      <c r="E134" s="11">
        <v>6.5</v>
      </c>
      <c r="F134" s="22">
        <v>482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473</v>
      </c>
      <c r="G135" s="16"/>
      <c r="H135" s="165">
        <v>12</v>
      </c>
      <c r="I135" s="167">
        <v>332</v>
      </c>
      <c r="J135" s="167">
        <v>115</v>
      </c>
      <c r="K135" s="169">
        <f>((I135-J135)/I135)</f>
        <v>0.65361445783132532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77.88</v>
      </c>
      <c r="E136" s="11">
        <v>6.2</v>
      </c>
      <c r="F136" s="22">
        <v>864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0.54538887551167825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855</v>
      </c>
      <c r="G137" s="16"/>
      <c r="M137" s="173" t="s">
        <v>64</v>
      </c>
      <c r="N137" s="174"/>
      <c r="O137" s="37">
        <f>(J122-J123)/J122</f>
        <v>0.37976694915254239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0.33561058923996584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-1.2853470437017994E-3</v>
      </c>
      <c r="P139" s="2"/>
    </row>
    <row r="140" spans="1:16" x14ac:dyDescent="0.25">
      <c r="A140" s="2"/>
      <c r="B140" s="41"/>
      <c r="C140" s="45" t="s">
        <v>71</v>
      </c>
      <c r="D140" s="33">
        <v>91.07</v>
      </c>
      <c r="E140" s="33"/>
      <c r="F140" s="34"/>
      <c r="G140" s="46"/>
      <c r="H140" s="47" t="s">
        <v>1</v>
      </c>
      <c r="I140" s="33">
        <v>663</v>
      </c>
      <c r="J140" s="33">
        <v>560</v>
      </c>
      <c r="K140" s="34">
        <f>I140-J140</f>
        <v>103</v>
      </c>
      <c r="M140" s="182" t="s">
        <v>73</v>
      </c>
      <c r="N140" s="183"/>
      <c r="O140" s="70">
        <f>(J122-J125)/J122</f>
        <v>0.58739406779661019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73.05</v>
      </c>
      <c r="E141" s="33">
        <v>68.41</v>
      </c>
      <c r="F141" s="34">
        <v>93.66</v>
      </c>
      <c r="G141" s="48">
        <v>6.1</v>
      </c>
      <c r="H141" s="65" t="s">
        <v>2</v>
      </c>
      <c r="I141" s="35">
        <v>227</v>
      </c>
      <c r="J141" s="35">
        <v>207</v>
      </c>
      <c r="K141" s="34">
        <f>I141-J141</f>
        <v>20</v>
      </c>
      <c r="L141" s="49"/>
      <c r="M141" s="187" t="s">
        <v>75</v>
      </c>
      <c r="N141" s="188"/>
      <c r="O141" s="71">
        <f>(J121-J125)/J121</f>
        <v>0.8124247531904647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79.150000000000006</v>
      </c>
      <c r="E142" s="33">
        <v>64.8</v>
      </c>
      <c r="F142" s="34">
        <v>81.87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75.650000000000006</v>
      </c>
      <c r="E143" s="33">
        <v>53.14</v>
      </c>
      <c r="F143" s="34">
        <v>70.25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55.49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90.88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450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451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452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453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454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455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C1AE-3F11-493F-BDCF-8A63DF7C0046}">
  <dimension ref="A1:S171"/>
  <sheetViews>
    <sheetView tabSelected="1"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1018.75</v>
      </c>
    </row>
    <row r="7" spans="1:19" x14ac:dyDescent="0.25">
      <c r="A7" s="2"/>
      <c r="C7" s="9" t="s">
        <v>26</v>
      </c>
      <c r="D7" s="10"/>
      <c r="E7" s="10"/>
      <c r="F7" s="11">
        <v>1523</v>
      </c>
      <c r="G7" s="12"/>
      <c r="H7" s="12"/>
      <c r="I7" s="12"/>
      <c r="J7" s="159">
        <f>AVERAGE(F7:I7)</f>
        <v>1523</v>
      </c>
      <c r="K7" s="160"/>
      <c r="M7" s="8">
        <v>2</v>
      </c>
      <c r="N7" s="157">
        <v>9.6999999999999993</v>
      </c>
      <c r="O7" s="158"/>
      <c r="P7" s="2"/>
      <c r="R7" s="56" t="s">
        <v>1</v>
      </c>
      <c r="S7" s="72">
        <f>AVERAGE(J10,J67,J122)</f>
        <v>497.83333333333331</v>
      </c>
    </row>
    <row r="8" spans="1:19" x14ac:dyDescent="0.25">
      <c r="A8" s="2"/>
      <c r="C8" s="9" t="s">
        <v>27</v>
      </c>
      <c r="D8" s="10"/>
      <c r="E8" s="10"/>
      <c r="F8" s="11">
        <v>559</v>
      </c>
      <c r="G8" s="12"/>
      <c r="H8" s="12"/>
      <c r="I8" s="12"/>
      <c r="J8" s="159">
        <f t="shared" ref="J8:J13" si="0">AVERAGE(F8:I8)</f>
        <v>559</v>
      </c>
      <c r="K8" s="160"/>
      <c r="M8" s="8">
        <v>3</v>
      </c>
      <c r="N8" s="157">
        <v>8.3000000000000007</v>
      </c>
      <c r="O8" s="158"/>
      <c r="P8" s="2"/>
      <c r="R8" s="56" t="s">
        <v>2</v>
      </c>
      <c r="S8" s="73">
        <f>AVERAGE(J13,J70,J125)</f>
        <v>190.16666666666666</v>
      </c>
    </row>
    <row r="9" spans="1:19" x14ac:dyDescent="0.25">
      <c r="A9" s="2"/>
      <c r="C9" s="9" t="s">
        <v>28</v>
      </c>
      <c r="D9" s="11">
        <v>61.21</v>
      </c>
      <c r="E9" s="11">
        <v>7.4</v>
      </c>
      <c r="F9" s="11">
        <v>1030</v>
      </c>
      <c r="G9" s="11">
        <v>1026</v>
      </c>
      <c r="H9" s="11">
        <v>939</v>
      </c>
      <c r="I9" s="11">
        <v>1011</v>
      </c>
      <c r="J9" s="159">
        <f t="shared" si="0"/>
        <v>1001.5</v>
      </c>
      <c r="K9" s="160"/>
      <c r="M9" s="8">
        <v>4</v>
      </c>
      <c r="N9" s="157">
        <v>7.7</v>
      </c>
      <c r="O9" s="158"/>
      <c r="P9" s="2"/>
      <c r="R9" s="74" t="s">
        <v>576</v>
      </c>
      <c r="S9" s="76">
        <f>S6-S7</f>
        <v>520.91666666666674</v>
      </c>
    </row>
    <row r="10" spans="1:19" x14ac:dyDescent="0.25">
      <c r="A10" s="2"/>
      <c r="C10" s="9" t="s">
        <v>30</v>
      </c>
      <c r="D10" s="11">
        <v>60.16</v>
      </c>
      <c r="E10" s="11">
        <v>8.3000000000000007</v>
      </c>
      <c r="F10" s="11">
        <v>534</v>
      </c>
      <c r="G10" s="11">
        <v>557</v>
      </c>
      <c r="H10" s="11">
        <v>541</v>
      </c>
      <c r="I10" s="11">
        <v>462</v>
      </c>
      <c r="J10" s="159">
        <f t="shared" si="0"/>
        <v>523.5</v>
      </c>
      <c r="K10" s="160"/>
      <c r="M10" s="8">
        <v>5</v>
      </c>
      <c r="N10" s="157">
        <v>8.3000000000000007</v>
      </c>
      <c r="O10" s="158"/>
      <c r="P10" s="2"/>
      <c r="R10" s="74" t="s">
        <v>31</v>
      </c>
      <c r="S10" s="76">
        <f>S7-S8</f>
        <v>307.66666666666663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357</v>
      </c>
      <c r="G11" s="63">
        <v>367</v>
      </c>
      <c r="H11" s="63">
        <v>347</v>
      </c>
      <c r="I11" s="63">
        <v>295</v>
      </c>
      <c r="J11" s="159">
        <f t="shared" si="0"/>
        <v>341.5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828.58333333333337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200</v>
      </c>
      <c r="G12" s="63">
        <v>218</v>
      </c>
      <c r="H12" s="63">
        <v>215</v>
      </c>
      <c r="I12" s="63">
        <v>205</v>
      </c>
      <c r="J12" s="159">
        <f t="shared" si="0"/>
        <v>209.5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0.51132924335378327</v>
      </c>
    </row>
    <row r="13" spans="1:19" ht="15.75" thickBot="1" x14ac:dyDescent="0.3">
      <c r="A13" s="2"/>
      <c r="C13" s="14" t="s">
        <v>38</v>
      </c>
      <c r="D13" s="15">
        <v>59.41</v>
      </c>
      <c r="E13" s="15">
        <v>7.3</v>
      </c>
      <c r="F13" s="15">
        <v>204</v>
      </c>
      <c r="G13" s="15">
        <v>220</v>
      </c>
      <c r="H13" s="15">
        <v>219</v>
      </c>
      <c r="I13" s="15">
        <v>207</v>
      </c>
      <c r="J13" s="163">
        <f t="shared" si="0"/>
        <v>212.5</v>
      </c>
      <c r="K13" s="164"/>
      <c r="M13" s="67" t="s">
        <v>39</v>
      </c>
      <c r="N13" s="65">
        <v>3.27</v>
      </c>
      <c r="O13" s="66"/>
      <c r="P13" s="2"/>
      <c r="R13" s="77" t="s">
        <v>37</v>
      </c>
      <c r="S13" s="78">
        <f>S10/S7</f>
        <v>0.61801138265818545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0.81333333333333335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19.649999999999999</v>
      </c>
      <c r="E16" s="11">
        <v>10.4</v>
      </c>
      <c r="F16" s="22">
        <v>992</v>
      </c>
      <c r="G16" s="16"/>
      <c r="H16" s="23" t="s">
        <v>1</v>
      </c>
      <c r="I16" s="175">
        <v>5.63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63.37</v>
      </c>
      <c r="E17" s="11"/>
      <c r="F17" s="22">
        <v>205</v>
      </c>
      <c r="G17" s="16"/>
      <c r="H17" s="27" t="s">
        <v>2</v>
      </c>
      <c r="I17" s="177">
        <v>5.35</v>
      </c>
      <c r="J17" s="177"/>
      <c r="K17" s="178"/>
      <c r="M17" s="65">
        <v>7</v>
      </c>
      <c r="N17" s="28">
        <v>90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64.02</v>
      </c>
      <c r="E18" s="11"/>
      <c r="F18" s="22">
        <v>208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63.92</v>
      </c>
      <c r="E20" s="11"/>
      <c r="F20" s="22">
        <v>202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73.94</v>
      </c>
      <c r="E21" s="11"/>
      <c r="F21" s="22">
        <v>1305</v>
      </c>
      <c r="G21" s="16"/>
      <c r="H21" s="165">
        <v>2</v>
      </c>
      <c r="I21" s="167">
        <v>544</v>
      </c>
      <c r="J21" s="167">
        <v>155</v>
      </c>
      <c r="K21" s="169">
        <f>((I21-J21)/I21)</f>
        <v>0.71507352941176472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76.56</v>
      </c>
      <c r="E22" s="11">
        <v>6.9</v>
      </c>
      <c r="F22" s="22">
        <v>420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403</v>
      </c>
      <c r="G23" s="16"/>
      <c r="H23" s="165">
        <v>5</v>
      </c>
      <c r="I23" s="167">
        <v>342</v>
      </c>
      <c r="J23" s="167">
        <v>226</v>
      </c>
      <c r="K23" s="169">
        <f>((I23-J23)/I23)</f>
        <v>0.33918128654970758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75.38</v>
      </c>
      <c r="E24" s="11">
        <v>6.5</v>
      </c>
      <c r="F24" s="22">
        <v>851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0.47728407388916627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836</v>
      </c>
      <c r="G25" s="16"/>
      <c r="M25" s="173" t="s">
        <v>64</v>
      </c>
      <c r="N25" s="174"/>
      <c r="O25" s="37">
        <f>(J10-J11)/J10</f>
        <v>0.34765998089780326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0.38653001464128844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-1.4319809069212411E-2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91.75</v>
      </c>
      <c r="E28" s="33"/>
      <c r="F28" s="34"/>
      <c r="G28" s="46"/>
      <c r="H28" s="47" t="s">
        <v>72</v>
      </c>
      <c r="I28" s="33">
        <v>339</v>
      </c>
      <c r="J28" s="33">
        <v>270</v>
      </c>
      <c r="K28" s="34">
        <f>I28-J28</f>
        <v>69</v>
      </c>
      <c r="M28" s="182" t="s">
        <v>73</v>
      </c>
      <c r="N28" s="183"/>
      <c r="O28" s="70">
        <f>(J10-J13)/J10</f>
        <v>0.59407831900668573</v>
      </c>
      <c r="P28" s="2"/>
    </row>
    <row r="29" spans="1:16" ht="15.75" thickBot="1" x14ac:dyDescent="0.3">
      <c r="A29" s="2"/>
      <c r="B29" s="41"/>
      <c r="C29" s="45" t="s">
        <v>74</v>
      </c>
      <c r="D29" s="33">
        <v>73.2</v>
      </c>
      <c r="E29" s="33">
        <v>69.22</v>
      </c>
      <c r="F29" s="34">
        <v>94.56</v>
      </c>
      <c r="G29" s="48">
        <v>5.7</v>
      </c>
      <c r="H29" s="65" t="s">
        <v>2</v>
      </c>
      <c r="I29" s="35">
        <v>215</v>
      </c>
      <c r="J29" s="35">
        <v>192</v>
      </c>
      <c r="K29" s="36">
        <f>I29-J29</f>
        <v>23</v>
      </c>
      <c r="L29" s="49"/>
      <c r="M29" s="187" t="s">
        <v>75</v>
      </c>
      <c r="N29" s="188"/>
      <c r="O29" s="71">
        <f>(J9-J13)/J9</f>
        <v>0.78781827259111337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78.45</v>
      </c>
      <c r="E30" s="33">
        <v>62.99</v>
      </c>
      <c r="F30" s="34">
        <v>80.290000000000006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77.05</v>
      </c>
      <c r="E31" s="33">
        <v>55.1</v>
      </c>
      <c r="F31" s="34">
        <v>71.510000000000005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91.35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456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457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220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458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459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1588</v>
      </c>
      <c r="G64" s="12"/>
      <c r="H64" s="12"/>
      <c r="I64" s="12"/>
      <c r="J64" s="159">
        <f>AVERAGE(F64:I64)</f>
        <v>1588</v>
      </c>
      <c r="K64" s="160"/>
      <c r="M64" s="8">
        <v>2</v>
      </c>
      <c r="N64" s="157">
        <v>9.3000000000000007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571</v>
      </c>
      <c r="G65" s="12"/>
      <c r="H65" s="12"/>
      <c r="I65" s="12"/>
      <c r="J65" s="159">
        <f t="shared" ref="J65:J70" si="1">AVERAGE(F65:I65)</f>
        <v>571</v>
      </c>
      <c r="K65" s="160"/>
      <c r="M65" s="8">
        <v>3</v>
      </c>
      <c r="N65" s="157">
        <v>7.8</v>
      </c>
      <c r="O65" s="158"/>
      <c r="P65" s="2"/>
    </row>
    <row r="66" spans="1:16" ht="15" customHeight="1" x14ac:dyDescent="0.25">
      <c r="A66" s="2"/>
      <c r="C66" s="9" t="s">
        <v>28</v>
      </c>
      <c r="D66" s="11">
        <v>63.91</v>
      </c>
      <c r="E66" s="11">
        <v>7.2</v>
      </c>
      <c r="F66" s="11">
        <v>983</v>
      </c>
      <c r="G66" s="11">
        <v>1004</v>
      </c>
      <c r="H66" s="11">
        <v>991</v>
      </c>
      <c r="I66" s="11">
        <v>970</v>
      </c>
      <c r="J66" s="159">
        <f t="shared" si="1"/>
        <v>987</v>
      </c>
      <c r="K66" s="160"/>
      <c r="M66" s="8">
        <v>4</v>
      </c>
      <c r="N66" s="157">
        <v>7.6</v>
      </c>
      <c r="O66" s="158"/>
      <c r="P66" s="2"/>
    </row>
    <row r="67" spans="1:16" ht="15" customHeight="1" x14ac:dyDescent="0.25">
      <c r="A67" s="2"/>
      <c r="C67" s="9" t="s">
        <v>30</v>
      </c>
      <c r="D67" s="11">
        <v>60.17</v>
      </c>
      <c r="E67" s="11">
        <v>8.1999999999999993</v>
      </c>
      <c r="F67" s="11">
        <v>450</v>
      </c>
      <c r="G67" s="11">
        <v>459</v>
      </c>
      <c r="H67" s="11">
        <v>425</v>
      </c>
      <c r="I67" s="11">
        <v>414</v>
      </c>
      <c r="J67" s="159">
        <f t="shared" si="1"/>
        <v>437</v>
      </c>
      <c r="K67" s="160"/>
      <c r="M67" s="8">
        <v>5</v>
      </c>
      <c r="N67" s="157">
        <v>8.6999999999999993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311</v>
      </c>
      <c r="G68" s="63">
        <v>333</v>
      </c>
      <c r="H68" s="63">
        <v>329</v>
      </c>
      <c r="I68" s="63">
        <v>304</v>
      </c>
      <c r="J68" s="159">
        <f t="shared" si="1"/>
        <v>319.25</v>
      </c>
      <c r="K68" s="160"/>
      <c r="M68" s="13">
        <v>6</v>
      </c>
      <c r="N68" s="161">
        <v>7.4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202</v>
      </c>
      <c r="G69" s="63">
        <v>222</v>
      </c>
      <c r="H69" s="63">
        <v>181</v>
      </c>
      <c r="I69" s="63">
        <v>161</v>
      </c>
      <c r="J69" s="159">
        <f t="shared" si="1"/>
        <v>191.5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60.02</v>
      </c>
      <c r="E70" s="15">
        <v>7.1</v>
      </c>
      <c r="F70" s="15">
        <v>211</v>
      </c>
      <c r="G70" s="15">
        <v>215</v>
      </c>
      <c r="H70" s="15">
        <v>190</v>
      </c>
      <c r="I70" s="15">
        <v>169</v>
      </c>
      <c r="J70" s="163">
        <f t="shared" si="1"/>
        <v>196.25</v>
      </c>
      <c r="K70" s="164"/>
      <c r="M70" s="67" t="s">
        <v>39</v>
      </c>
      <c r="N70" s="65">
        <v>3.48</v>
      </c>
      <c r="O70" s="66">
        <v>3.98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26.11</v>
      </c>
      <c r="E73" s="11">
        <v>9.6999999999999993</v>
      </c>
      <c r="F73" s="22">
        <v>1303</v>
      </c>
      <c r="G73" s="16"/>
      <c r="H73" s="23" t="s">
        <v>1</v>
      </c>
      <c r="I73" s="175">
        <v>5.72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66.36</v>
      </c>
      <c r="E74" s="11"/>
      <c r="F74" s="22">
        <v>209</v>
      </c>
      <c r="G74" s="16"/>
      <c r="H74" s="27" t="s">
        <v>2</v>
      </c>
      <c r="I74" s="177">
        <v>5.49</v>
      </c>
      <c r="J74" s="177"/>
      <c r="K74" s="178"/>
      <c r="M74" s="65">
        <v>6.8</v>
      </c>
      <c r="N74" s="28">
        <v>144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67.09</v>
      </c>
      <c r="E75" s="11"/>
      <c r="F75" s="22">
        <v>224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66.19</v>
      </c>
      <c r="E77" s="11"/>
      <c r="F77" s="22">
        <v>214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5.3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75.709999999999994</v>
      </c>
      <c r="E78" s="11"/>
      <c r="F78" s="22">
        <v>1578</v>
      </c>
      <c r="G78" s="16"/>
      <c r="H78" s="165">
        <v>3</v>
      </c>
      <c r="I78" s="167">
        <v>477</v>
      </c>
      <c r="J78" s="167">
        <v>120</v>
      </c>
      <c r="K78" s="169">
        <f>((I78-J78)/I78)</f>
        <v>0.74842767295597479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71.98</v>
      </c>
      <c r="E79" s="11">
        <v>6.6</v>
      </c>
      <c r="F79" s="22">
        <v>391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384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75.760000000000005</v>
      </c>
      <c r="E81" s="11">
        <v>6.1</v>
      </c>
      <c r="F81" s="22">
        <v>829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0.55724417426545081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818</v>
      </c>
      <c r="G82" s="16"/>
      <c r="M82" s="173" t="s">
        <v>64</v>
      </c>
      <c r="N82" s="174"/>
      <c r="O82" s="37">
        <f>(J67-J68)/J67</f>
        <v>0.2694508009153318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0.40015661707126077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-2.4804177545691905E-2</v>
      </c>
      <c r="P84" s="2"/>
    </row>
    <row r="85" spans="1:16" x14ac:dyDescent="0.25">
      <c r="A85" s="2"/>
      <c r="B85" s="41"/>
      <c r="C85" s="45" t="s">
        <v>71</v>
      </c>
      <c r="D85" s="33">
        <v>91.35</v>
      </c>
      <c r="E85" s="33"/>
      <c r="F85" s="34"/>
      <c r="G85" s="46"/>
      <c r="H85" s="47" t="s">
        <v>1</v>
      </c>
      <c r="I85" s="33">
        <v>667</v>
      </c>
      <c r="J85" s="33">
        <v>560</v>
      </c>
      <c r="K85" s="34">
        <f>I85-J85</f>
        <v>107</v>
      </c>
      <c r="M85" s="182" t="s">
        <v>73</v>
      </c>
      <c r="N85" s="183"/>
      <c r="O85" s="70">
        <f>(J67-J70)/J67</f>
        <v>0.5509153318077803</v>
      </c>
      <c r="P85" s="2"/>
    </row>
    <row r="86" spans="1:16" ht="15.75" thickBot="1" x14ac:dyDescent="0.3">
      <c r="A86" s="2"/>
      <c r="B86" s="41"/>
      <c r="C86" s="45" t="s">
        <v>74</v>
      </c>
      <c r="D86" s="33">
        <v>72.849999999999994</v>
      </c>
      <c r="E86" s="33">
        <v>67.8</v>
      </c>
      <c r="F86" s="34">
        <v>93.08</v>
      </c>
      <c r="G86" s="48">
        <v>6.2</v>
      </c>
      <c r="H86" s="65" t="s">
        <v>2</v>
      </c>
      <c r="I86" s="35">
        <v>245</v>
      </c>
      <c r="J86" s="35">
        <v>222</v>
      </c>
      <c r="K86" s="34">
        <f>I86-J86</f>
        <v>23</v>
      </c>
      <c r="L86" s="49"/>
      <c r="M86" s="187" t="s">
        <v>75</v>
      </c>
      <c r="N86" s="188"/>
      <c r="O86" s="71">
        <f>(J66-J70)/J66</f>
        <v>0.80116514690982776</v>
      </c>
      <c r="P86" s="2"/>
    </row>
    <row r="87" spans="1:16" ht="15" customHeight="1" x14ac:dyDescent="0.25">
      <c r="A87" s="2"/>
      <c r="B87" s="41"/>
      <c r="C87" s="45" t="s">
        <v>76</v>
      </c>
      <c r="D87" s="33">
        <v>75.650000000000006</v>
      </c>
      <c r="E87" s="33">
        <v>60.42</v>
      </c>
      <c r="F87" s="34">
        <v>79.88</v>
      </c>
      <c r="P87" s="2"/>
    </row>
    <row r="88" spans="1:16" ht="15" customHeight="1" x14ac:dyDescent="0.25">
      <c r="A88" s="2"/>
      <c r="B88" s="41"/>
      <c r="C88" s="45" t="s">
        <v>77</v>
      </c>
      <c r="D88" s="33">
        <v>71.05</v>
      </c>
      <c r="E88" s="33">
        <v>49.41</v>
      </c>
      <c r="F88" s="34">
        <v>69.55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57.03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90.99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460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461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462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463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464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465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240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1535</v>
      </c>
      <c r="G119" s="12"/>
      <c r="H119" s="12"/>
      <c r="I119" s="12"/>
      <c r="J119" s="159">
        <f>AVERAGE(F119:I119)</f>
        <v>1535</v>
      </c>
      <c r="K119" s="160"/>
      <c r="M119" s="8">
        <v>2</v>
      </c>
      <c r="N119" s="157">
        <v>9.5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602</v>
      </c>
      <c r="G120" s="12"/>
      <c r="H120" s="12"/>
      <c r="I120" s="12"/>
      <c r="J120" s="159">
        <f t="shared" ref="J120:J125" si="2">AVERAGE(F120:I120)</f>
        <v>602</v>
      </c>
      <c r="K120" s="160"/>
      <c r="M120" s="8">
        <v>3</v>
      </c>
      <c r="N120" s="157">
        <v>8.5</v>
      </c>
      <c r="O120" s="158"/>
      <c r="P120" s="2"/>
    </row>
    <row r="121" spans="1:16" x14ac:dyDescent="0.25">
      <c r="A121" s="2"/>
      <c r="C121" s="9" t="s">
        <v>28</v>
      </c>
      <c r="D121" s="11">
        <v>56.62</v>
      </c>
      <c r="E121" s="11">
        <v>7.2</v>
      </c>
      <c r="F121" s="11">
        <v>959</v>
      </c>
      <c r="G121" s="11">
        <v>1086</v>
      </c>
      <c r="H121" s="11">
        <v>1053</v>
      </c>
      <c r="I121" s="11">
        <v>1173</v>
      </c>
      <c r="J121" s="159">
        <f t="shared" si="2"/>
        <v>1067.75</v>
      </c>
      <c r="K121" s="160"/>
      <c r="M121" s="8">
        <v>4</v>
      </c>
      <c r="N121" s="157">
        <v>7.9</v>
      </c>
      <c r="O121" s="158"/>
      <c r="P121" s="2"/>
    </row>
    <row r="122" spans="1:16" x14ac:dyDescent="0.25">
      <c r="A122" s="2"/>
      <c r="C122" s="9" t="s">
        <v>30</v>
      </c>
      <c r="D122" s="11">
        <v>57.55</v>
      </c>
      <c r="E122" s="11">
        <v>8.5</v>
      </c>
      <c r="F122" s="11">
        <v>464</v>
      </c>
      <c r="G122" s="11">
        <v>555</v>
      </c>
      <c r="H122" s="11">
        <v>570</v>
      </c>
      <c r="I122" s="11">
        <v>543</v>
      </c>
      <c r="J122" s="159">
        <f t="shared" si="2"/>
        <v>533</v>
      </c>
      <c r="K122" s="160"/>
      <c r="M122" s="8">
        <v>5</v>
      </c>
      <c r="N122" s="157">
        <v>8.6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319</v>
      </c>
      <c r="G123" s="63">
        <v>276</v>
      </c>
      <c r="H123" s="63">
        <v>261</v>
      </c>
      <c r="I123" s="63">
        <v>256</v>
      </c>
      <c r="J123" s="159">
        <f t="shared" si="2"/>
        <v>278</v>
      </c>
      <c r="K123" s="160"/>
      <c r="M123" s="13">
        <v>6</v>
      </c>
      <c r="N123" s="161">
        <v>7.7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162</v>
      </c>
      <c r="G124" s="63">
        <v>156</v>
      </c>
      <c r="H124" s="63">
        <v>160</v>
      </c>
      <c r="I124" s="63">
        <v>178</v>
      </c>
      <c r="J124" s="159">
        <f t="shared" si="2"/>
        <v>164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58.55</v>
      </c>
      <c r="E125" s="15">
        <v>7</v>
      </c>
      <c r="F125" s="15">
        <v>160</v>
      </c>
      <c r="G125" s="15">
        <v>152</v>
      </c>
      <c r="H125" s="15">
        <v>158</v>
      </c>
      <c r="I125" s="15">
        <v>177</v>
      </c>
      <c r="J125" s="163">
        <f t="shared" si="2"/>
        <v>161.75</v>
      </c>
      <c r="K125" s="164"/>
      <c r="M125" s="67" t="s">
        <v>39</v>
      </c>
      <c r="N125" s="65">
        <v>3.12</v>
      </c>
      <c r="O125" s="66">
        <v>3.4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32.03</v>
      </c>
      <c r="E128" s="11">
        <v>9.9</v>
      </c>
      <c r="F128" s="22">
        <v>1165</v>
      </c>
      <c r="G128" s="16"/>
      <c r="H128" s="23" t="s">
        <v>1</v>
      </c>
      <c r="I128" s="175">
        <v>5.49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62.68</v>
      </c>
      <c r="E129" s="11"/>
      <c r="F129" s="22">
        <v>205</v>
      </c>
      <c r="G129" s="16"/>
      <c r="H129" s="27" t="s">
        <v>2</v>
      </c>
      <c r="I129" s="177">
        <v>5.16</v>
      </c>
      <c r="J129" s="177"/>
      <c r="K129" s="178"/>
      <c r="M129" s="65">
        <v>7</v>
      </c>
      <c r="N129" s="28">
        <v>63</v>
      </c>
      <c r="O129" s="66">
        <v>0.05</v>
      </c>
      <c r="P129" s="2"/>
    </row>
    <row r="130" spans="1:16" ht="15" customHeight="1" thickBot="1" x14ac:dyDescent="0.3">
      <c r="A130" s="2"/>
      <c r="C130" s="21" t="s">
        <v>47</v>
      </c>
      <c r="D130" s="11">
        <v>64.06</v>
      </c>
      <c r="E130" s="11"/>
      <c r="F130" s="22">
        <v>203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63.27</v>
      </c>
      <c r="E132" s="11"/>
      <c r="F132" s="22">
        <v>200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75.150000000000006</v>
      </c>
      <c r="E133" s="11"/>
      <c r="F133" s="22">
        <v>1690</v>
      </c>
      <c r="G133" s="16"/>
      <c r="H133" s="165">
        <v>4</v>
      </c>
      <c r="I133" s="167">
        <v>537</v>
      </c>
      <c r="J133" s="167">
        <v>381</v>
      </c>
      <c r="K133" s="169">
        <f>((I133-J133)/I133)</f>
        <v>0.29050279329608941</v>
      </c>
      <c r="M133" s="13">
        <v>2</v>
      </c>
      <c r="N133" s="35">
        <v>5.7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72.27</v>
      </c>
      <c r="E134" s="11">
        <v>6.4</v>
      </c>
      <c r="F134" s="22">
        <v>399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378</v>
      </c>
      <c r="G135" s="16"/>
      <c r="H135" s="165">
        <v>6</v>
      </c>
      <c r="I135" s="167">
        <v>333</v>
      </c>
      <c r="J135" s="167">
        <v>131</v>
      </c>
      <c r="K135" s="169">
        <f>((I135-J135)/I135)</f>
        <v>0.60660660660660659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75.349999999999994</v>
      </c>
      <c r="E136" s="11">
        <v>6</v>
      </c>
      <c r="F136" s="22">
        <v>838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0.50081948021540623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820</v>
      </c>
      <c r="G137" s="16"/>
      <c r="M137" s="173" t="s">
        <v>64</v>
      </c>
      <c r="N137" s="174"/>
      <c r="O137" s="37">
        <f>(J122-J123)/J122</f>
        <v>0.47842401500938087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0.41007194244604317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1.3719512195121951E-2</v>
      </c>
      <c r="P139" s="2"/>
    </row>
    <row r="140" spans="1:16" x14ac:dyDescent="0.25">
      <c r="A140" s="2"/>
      <c r="B140" s="41"/>
      <c r="C140" s="45" t="s">
        <v>71</v>
      </c>
      <c r="D140" s="33">
        <v>91.55</v>
      </c>
      <c r="E140" s="33"/>
      <c r="F140" s="34"/>
      <c r="G140" s="46"/>
      <c r="H140" s="47" t="s">
        <v>72</v>
      </c>
      <c r="I140" s="33">
        <v>337</v>
      </c>
      <c r="J140" s="33">
        <v>302</v>
      </c>
      <c r="K140" s="34">
        <f>I140-J140</f>
        <v>35</v>
      </c>
      <c r="M140" s="182" t="s">
        <v>73</v>
      </c>
      <c r="N140" s="183"/>
      <c r="O140" s="70">
        <f>(J122-J125)/J122</f>
        <v>0.69652908067542219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72.599999999999994</v>
      </c>
      <c r="E141" s="33">
        <v>67.97</v>
      </c>
      <c r="F141" s="34">
        <v>93.62</v>
      </c>
      <c r="G141" s="48">
        <v>6</v>
      </c>
      <c r="H141" s="65" t="s">
        <v>2</v>
      </c>
      <c r="I141" s="35">
        <v>187</v>
      </c>
      <c r="J141" s="35">
        <v>166</v>
      </c>
      <c r="K141" s="34">
        <f>I141-J141</f>
        <v>21</v>
      </c>
      <c r="L141" s="49"/>
      <c r="M141" s="187" t="s">
        <v>75</v>
      </c>
      <c r="N141" s="188"/>
      <c r="O141" s="71">
        <f>(J121-J125)/J121</f>
        <v>0.84851322875204871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76.05</v>
      </c>
      <c r="E142" s="33">
        <v>60.67</v>
      </c>
      <c r="F142" s="34">
        <v>79.78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73.400000000000006</v>
      </c>
      <c r="E143" s="33">
        <v>50.9</v>
      </c>
      <c r="F143" s="34">
        <v>69.349999999999994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52.8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466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394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467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468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/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2BD5E-C1C6-4AFB-BD59-E5937A8DB5A3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1052.8333333333333</v>
      </c>
    </row>
    <row r="7" spans="1:19" x14ac:dyDescent="0.25">
      <c r="A7" s="2"/>
      <c r="C7" s="9" t="s">
        <v>26</v>
      </c>
      <c r="D7" s="10"/>
      <c r="E7" s="10"/>
      <c r="F7" s="11">
        <v>1489</v>
      </c>
      <c r="G7" s="12"/>
      <c r="H7" s="12"/>
      <c r="I7" s="12"/>
      <c r="J7" s="159">
        <f>AVERAGE(F7:I7)</f>
        <v>1489</v>
      </c>
      <c r="K7" s="160"/>
      <c r="M7" s="8">
        <v>2</v>
      </c>
      <c r="N7" s="157">
        <v>9.6</v>
      </c>
      <c r="O7" s="158"/>
      <c r="P7" s="2"/>
      <c r="R7" s="56" t="s">
        <v>1</v>
      </c>
      <c r="S7" s="72">
        <f>AVERAGE(J10,J67,J122)</f>
        <v>540.58333333333337</v>
      </c>
    </row>
    <row r="8" spans="1:19" x14ac:dyDescent="0.25">
      <c r="A8" s="2"/>
      <c r="C8" s="9" t="s">
        <v>27</v>
      </c>
      <c r="D8" s="10"/>
      <c r="E8" s="10"/>
      <c r="F8" s="11">
        <v>552</v>
      </c>
      <c r="G8" s="12"/>
      <c r="H8" s="12"/>
      <c r="I8" s="12"/>
      <c r="J8" s="159">
        <f t="shared" ref="J8:J13" si="0">AVERAGE(F8:I8)</f>
        <v>552</v>
      </c>
      <c r="K8" s="160"/>
      <c r="M8" s="8">
        <v>3</v>
      </c>
      <c r="N8" s="157">
        <v>8.4</v>
      </c>
      <c r="O8" s="158"/>
      <c r="P8" s="2"/>
      <c r="R8" s="56" t="s">
        <v>2</v>
      </c>
      <c r="S8" s="73">
        <f>AVERAGE(J13,J70,J125)</f>
        <v>203.66666666666666</v>
      </c>
    </row>
    <row r="9" spans="1:19" x14ac:dyDescent="0.25">
      <c r="A9" s="2"/>
      <c r="C9" s="9" t="s">
        <v>28</v>
      </c>
      <c r="D9" s="11">
        <v>59.21</v>
      </c>
      <c r="E9" s="11">
        <v>6.7</v>
      </c>
      <c r="F9" s="11">
        <v>1112</v>
      </c>
      <c r="G9" s="11">
        <v>1059</v>
      </c>
      <c r="H9" s="11">
        <v>1049</v>
      </c>
      <c r="I9" s="11">
        <v>1194</v>
      </c>
      <c r="J9" s="159">
        <f t="shared" si="0"/>
        <v>1103.5</v>
      </c>
      <c r="K9" s="160"/>
      <c r="M9" s="8">
        <v>4</v>
      </c>
      <c r="N9" s="157">
        <v>8</v>
      </c>
      <c r="O9" s="158"/>
      <c r="P9" s="2"/>
      <c r="R9" s="74" t="s">
        <v>576</v>
      </c>
      <c r="S9" s="76">
        <f>S6-S7</f>
        <v>512.24999999999989</v>
      </c>
    </row>
    <row r="10" spans="1:19" x14ac:dyDescent="0.25">
      <c r="A10" s="2"/>
      <c r="C10" s="9" t="s">
        <v>30</v>
      </c>
      <c r="D10" s="11">
        <v>57.51</v>
      </c>
      <c r="E10" s="11">
        <v>8.6999999999999993</v>
      </c>
      <c r="F10" s="11">
        <v>516</v>
      </c>
      <c r="G10" s="11">
        <v>482</v>
      </c>
      <c r="H10" s="11">
        <v>466</v>
      </c>
      <c r="I10" s="11">
        <v>446</v>
      </c>
      <c r="J10" s="159">
        <f t="shared" si="0"/>
        <v>477.5</v>
      </c>
      <c r="K10" s="160"/>
      <c r="M10" s="8">
        <v>5</v>
      </c>
      <c r="N10" s="157">
        <v>8.4</v>
      </c>
      <c r="O10" s="158"/>
      <c r="P10" s="2"/>
      <c r="R10" s="74" t="s">
        <v>31</v>
      </c>
      <c r="S10" s="76">
        <f>S7-S8</f>
        <v>336.91666666666674</v>
      </c>
    </row>
    <row r="11" spans="1:19" ht="15.75" thickBot="1" x14ac:dyDescent="0.3">
      <c r="A11" s="2"/>
      <c r="C11" s="9" t="s">
        <v>32</v>
      </c>
      <c r="D11" s="11"/>
      <c r="E11" s="11"/>
      <c r="F11" s="11">
        <v>291</v>
      </c>
      <c r="G11" s="63">
        <v>330</v>
      </c>
      <c r="H11" s="63">
        <v>337</v>
      </c>
      <c r="I11" s="63">
        <v>282</v>
      </c>
      <c r="J11" s="159">
        <f t="shared" si="0"/>
        <v>310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849.16666666666663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191</v>
      </c>
      <c r="G12" s="63">
        <v>215</v>
      </c>
      <c r="H12" s="63">
        <v>220</v>
      </c>
      <c r="I12" s="63">
        <v>214</v>
      </c>
      <c r="J12" s="159">
        <f t="shared" si="0"/>
        <v>210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0.48654424568624338</v>
      </c>
    </row>
    <row r="13" spans="1:19" ht="15.75" thickBot="1" x14ac:dyDescent="0.3">
      <c r="A13" s="2"/>
      <c r="C13" s="14" t="s">
        <v>38</v>
      </c>
      <c r="D13" s="15">
        <v>57.59</v>
      </c>
      <c r="E13" s="15">
        <v>7.5</v>
      </c>
      <c r="F13" s="15">
        <v>190</v>
      </c>
      <c r="G13" s="15">
        <v>220</v>
      </c>
      <c r="H13" s="15">
        <v>222</v>
      </c>
      <c r="I13" s="15">
        <v>217</v>
      </c>
      <c r="J13" s="163">
        <f t="shared" si="0"/>
        <v>212.25</v>
      </c>
      <c r="K13" s="164"/>
      <c r="M13" s="67" t="s">
        <v>39</v>
      </c>
      <c r="N13" s="65">
        <v>3.2</v>
      </c>
      <c r="O13" s="66"/>
      <c r="P13" s="2"/>
      <c r="R13" s="77" t="s">
        <v>37</v>
      </c>
      <c r="S13" s="78">
        <f>S10/S7</f>
        <v>0.62324649298597201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0.80655374386575907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12.22</v>
      </c>
      <c r="E16" s="11">
        <v>9.1</v>
      </c>
      <c r="F16" s="22">
        <v>865</v>
      </c>
      <c r="G16" s="16"/>
      <c r="H16" s="23" t="s">
        <v>1</v>
      </c>
      <c r="I16" s="175">
        <v>5.46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62.34</v>
      </c>
      <c r="E17" s="11"/>
      <c r="F17" s="22">
        <v>197</v>
      </c>
      <c r="G17" s="16"/>
      <c r="H17" s="27" t="s">
        <v>2</v>
      </c>
      <c r="I17" s="177">
        <v>5.16</v>
      </c>
      <c r="J17" s="177"/>
      <c r="K17" s="178"/>
      <c r="M17" s="65">
        <v>6.8</v>
      </c>
      <c r="N17" s="28">
        <v>85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64.81</v>
      </c>
      <c r="E18" s="11"/>
      <c r="F18" s="22">
        <v>205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63.98</v>
      </c>
      <c r="E20" s="11"/>
      <c r="F20" s="22">
        <v>199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76.37</v>
      </c>
      <c r="E21" s="11"/>
      <c r="F21" s="22">
        <v>1640</v>
      </c>
      <c r="G21" s="16"/>
      <c r="H21" s="165">
        <v>5</v>
      </c>
      <c r="I21" s="167">
        <v>320</v>
      </c>
      <c r="J21" s="167">
        <v>245</v>
      </c>
      <c r="K21" s="169">
        <f>((I21-J21)/I21)</f>
        <v>0.234375</v>
      </c>
      <c r="M21" s="13">
        <v>2</v>
      </c>
      <c r="N21" s="35">
        <v>5.7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73.849999999999994</v>
      </c>
      <c r="E22" s="11">
        <v>7.1</v>
      </c>
      <c r="F22" s="22">
        <v>382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370</v>
      </c>
      <c r="G23" s="16"/>
      <c r="H23" s="165">
        <v>13</v>
      </c>
      <c r="I23" s="167">
        <v>324</v>
      </c>
      <c r="J23" s="167">
        <v>185</v>
      </c>
      <c r="K23" s="169">
        <f>((I23-J23)/I23)</f>
        <v>0.42901234567901236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75.900000000000006</v>
      </c>
      <c r="E24" s="11">
        <v>6.5</v>
      </c>
      <c r="F24" s="22">
        <v>815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0.56728590847304028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801</v>
      </c>
      <c r="G25" s="16"/>
      <c r="M25" s="173" t="s">
        <v>64</v>
      </c>
      <c r="N25" s="174"/>
      <c r="O25" s="37">
        <f>(J10-J11)/J10</f>
        <v>0.35078534031413611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0.32258064516129031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-1.0714285714285714E-2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300</v>
      </c>
      <c r="J28" s="33">
        <v>244</v>
      </c>
      <c r="K28" s="34">
        <f>I28-J28</f>
        <v>56</v>
      </c>
      <c r="M28" s="182" t="s">
        <v>73</v>
      </c>
      <c r="N28" s="183"/>
      <c r="O28" s="70">
        <f>(J10-J13)/J10</f>
        <v>0.55549738219895284</v>
      </c>
      <c r="P28" s="2"/>
    </row>
    <row r="29" spans="1:16" ht="15.75" thickBot="1" x14ac:dyDescent="0.3">
      <c r="A29" s="2"/>
      <c r="B29" s="41"/>
      <c r="C29" s="45" t="s">
        <v>74</v>
      </c>
      <c r="D29" s="33">
        <v>72.900000000000006</v>
      </c>
      <c r="E29" s="33">
        <v>69.06</v>
      </c>
      <c r="F29" s="34">
        <v>94.73</v>
      </c>
      <c r="G29" s="48">
        <v>5.6</v>
      </c>
      <c r="H29" s="65" t="s">
        <v>2</v>
      </c>
      <c r="I29" s="35">
        <v>229</v>
      </c>
      <c r="J29" s="35">
        <v>208</v>
      </c>
      <c r="K29" s="36">
        <f>I29-J29</f>
        <v>21</v>
      </c>
      <c r="L29" s="49"/>
      <c r="M29" s="187" t="s">
        <v>75</v>
      </c>
      <c r="N29" s="188"/>
      <c r="O29" s="71">
        <f>(J9-J13)/J9</f>
        <v>0.80765745355686447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78.55</v>
      </c>
      <c r="E30" s="33">
        <v>62.95</v>
      </c>
      <c r="F30" s="34">
        <v>80.14</v>
      </c>
      <c r="P30" s="2"/>
    </row>
    <row r="31" spans="1:16" ht="15" customHeight="1" x14ac:dyDescent="0.25">
      <c r="A31" s="2"/>
      <c r="B31" s="41"/>
      <c r="C31" s="45" t="s">
        <v>77</v>
      </c>
      <c r="D31" s="33">
        <v>77.099999999999994</v>
      </c>
      <c r="E31" s="33">
        <v>54.23</v>
      </c>
      <c r="F31" s="34">
        <v>70.34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55.15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469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470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105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471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472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 t="s">
        <v>473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89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1503</v>
      </c>
      <c r="G64" s="12"/>
      <c r="H64" s="12"/>
      <c r="I64" s="12"/>
      <c r="J64" s="159">
        <f>AVERAGE(F64:I64)</f>
        <v>1503</v>
      </c>
      <c r="K64" s="160"/>
      <c r="M64" s="8">
        <v>2</v>
      </c>
      <c r="N64" s="157">
        <v>9.4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557</v>
      </c>
      <c r="G65" s="12"/>
      <c r="H65" s="12"/>
      <c r="I65" s="12"/>
      <c r="J65" s="159">
        <f t="shared" ref="J65:J70" si="1">AVERAGE(F65:I65)</f>
        <v>557</v>
      </c>
      <c r="K65" s="160"/>
      <c r="M65" s="8">
        <v>3</v>
      </c>
      <c r="N65" s="157">
        <v>7.4</v>
      </c>
      <c r="O65" s="158"/>
      <c r="P65" s="2"/>
    </row>
    <row r="66" spans="1:16" ht="15" customHeight="1" x14ac:dyDescent="0.25">
      <c r="A66" s="2"/>
      <c r="C66" s="9" t="s">
        <v>28</v>
      </c>
      <c r="D66" s="11">
        <v>64.42</v>
      </c>
      <c r="E66" s="11">
        <v>7</v>
      </c>
      <c r="F66" s="11">
        <v>948</v>
      </c>
      <c r="G66" s="11">
        <v>959</v>
      </c>
      <c r="H66" s="11">
        <v>968</v>
      </c>
      <c r="I66" s="11">
        <v>933</v>
      </c>
      <c r="J66" s="159">
        <f t="shared" si="1"/>
        <v>952</v>
      </c>
      <c r="K66" s="160"/>
      <c r="M66" s="8">
        <v>4</v>
      </c>
      <c r="N66" s="157">
        <v>7.5</v>
      </c>
      <c r="O66" s="158"/>
      <c r="P66" s="2"/>
    </row>
    <row r="67" spans="1:16" ht="15" customHeight="1" x14ac:dyDescent="0.25">
      <c r="A67" s="2"/>
      <c r="C67" s="9" t="s">
        <v>30</v>
      </c>
      <c r="D67" s="11">
        <v>60.72</v>
      </c>
      <c r="E67" s="11">
        <v>8.1</v>
      </c>
      <c r="F67" s="11">
        <v>608</v>
      </c>
      <c r="G67" s="11">
        <v>602</v>
      </c>
      <c r="H67" s="11">
        <v>558</v>
      </c>
      <c r="I67" s="11">
        <v>539</v>
      </c>
      <c r="J67" s="159">
        <f t="shared" si="1"/>
        <v>576.75</v>
      </c>
      <c r="K67" s="160"/>
      <c r="M67" s="8">
        <v>5</v>
      </c>
      <c r="N67" s="157">
        <v>8.5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349</v>
      </c>
      <c r="G68" s="63">
        <v>358</v>
      </c>
      <c r="H68" s="63">
        <v>352</v>
      </c>
      <c r="I68" s="63">
        <v>333</v>
      </c>
      <c r="J68" s="159">
        <f t="shared" si="1"/>
        <v>348</v>
      </c>
      <c r="K68" s="160"/>
      <c r="M68" s="13">
        <v>6</v>
      </c>
      <c r="N68" s="161">
        <v>7.4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211</v>
      </c>
      <c r="G69" s="63">
        <v>219</v>
      </c>
      <c r="H69" s="63">
        <v>222</v>
      </c>
      <c r="I69" s="63">
        <v>181</v>
      </c>
      <c r="J69" s="159">
        <f t="shared" si="1"/>
        <v>208.25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60.03</v>
      </c>
      <c r="E70" s="15">
        <v>7.2</v>
      </c>
      <c r="F70" s="15">
        <v>222</v>
      </c>
      <c r="G70" s="15">
        <v>225</v>
      </c>
      <c r="H70" s="15">
        <v>217</v>
      </c>
      <c r="I70" s="15">
        <v>190</v>
      </c>
      <c r="J70" s="163">
        <f t="shared" si="1"/>
        <v>213.5</v>
      </c>
      <c r="K70" s="164"/>
      <c r="M70" s="67" t="s">
        <v>39</v>
      </c>
      <c r="N70" s="65">
        <v>3.11</v>
      </c>
      <c r="O70" s="66">
        <v>4.17</v>
      </c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17.66</v>
      </c>
      <c r="E73" s="11">
        <v>9.6</v>
      </c>
      <c r="F73" s="22">
        <v>995</v>
      </c>
      <c r="G73" s="16"/>
      <c r="H73" s="23" t="s">
        <v>1</v>
      </c>
      <c r="I73" s="175">
        <v>5.72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64.92</v>
      </c>
      <c r="E74" s="11"/>
      <c r="F74" s="22">
        <v>211</v>
      </c>
      <c r="G74" s="16"/>
      <c r="H74" s="27" t="s">
        <v>2</v>
      </c>
      <c r="I74" s="177">
        <v>5.15</v>
      </c>
      <c r="J74" s="177"/>
      <c r="K74" s="178"/>
      <c r="M74" s="65">
        <v>6.9</v>
      </c>
      <c r="N74" s="28">
        <v>139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65.06</v>
      </c>
      <c r="E75" s="11"/>
      <c r="F75" s="22">
        <v>225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65.89</v>
      </c>
      <c r="E77" s="11"/>
      <c r="F77" s="22">
        <v>219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78.75</v>
      </c>
      <c r="E78" s="11"/>
      <c r="F78" s="22">
        <v>1707</v>
      </c>
      <c r="G78" s="16"/>
      <c r="H78" s="165">
        <v>1</v>
      </c>
      <c r="I78" s="167">
        <v>629</v>
      </c>
      <c r="J78" s="167">
        <v>150</v>
      </c>
      <c r="K78" s="169">
        <f>((I78-J78)/I78)</f>
        <v>0.76152623211446746</v>
      </c>
      <c r="M78" s="13">
        <v>2</v>
      </c>
      <c r="N78" s="35">
        <v>5.5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74.36</v>
      </c>
      <c r="E79" s="11">
        <v>6.6</v>
      </c>
      <c r="F79" s="22">
        <v>419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411</v>
      </c>
      <c r="G80" s="16"/>
      <c r="H80" s="165">
        <v>8</v>
      </c>
      <c r="I80" s="167">
        <v>309</v>
      </c>
      <c r="J80" s="167">
        <v>170</v>
      </c>
      <c r="K80" s="169">
        <f>((I80-J80)/I80)</f>
        <v>0.44983818770226536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76.09</v>
      </c>
      <c r="E81" s="11">
        <v>6.3</v>
      </c>
      <c r="F81" s="22">
        <v>799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0.39417016806722688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781</v>
      </c>
      <c r="G82" s="16"/>
      <c r="M82" s="173" t="s">
        <v>64</v>
      </c>
      <c r="N82" s="174"/>
      <c r="O82" s="37">
        <f>(J67-J68)/J67</f>
        <v>0.39661898569570869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0.40158045977011492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-2.5210084033613446E-2</v>
      </c>
      <c r="P84" s="2"/>
    </row>
    <row r="85" spans="1:16" x14ac:dyDescent="0.25">
      <c r="A85" s="2"/>
      <c r="B85" s="41"/>
      <c r="C85" s="45" t="s">
        <v>71</v>
      </c>
      <c r="D85" s="33">
        <v>91.07</v>
      </c>
      <c r="E85" s="33"/>
      <c r="F85" s="34"/>
      <c r="G85" s="46"/>
      <c r="H85" s="47" t="s">
        <v>1</v>
      </c>
      <c r="I85" s="33">
        <v>888</v>
      </c>
      <c r="J85" s="33">
        <v>780</v>
      </c>
      <c r="K85" s="34">
        <f>I85-J85</f>
        <v>108</v>
      </c>
      <c r="M85" s="182" t="s">
        <v>73</v>
      </c>
      <c r="N85" s="183"/>
      <c r="O85" s="70">
        <f>(J67-J70)/J67</f>
        <v>0.62982228001733853</v>
      </c>
      <c r="P85" s="2"/>
    </row>
    <row r="86" spans="1:16" ht="15.75" thickBot="1" x14ac:dyDescent="0.3">
      <c r="A86" s="2"/>
      <c r="B86" s="41"/>
      <c r="C86" s="45" t="s">
        <v>74</v>
      </c>
      <c r="D86" s="33">
        <v>73.45</v>
      </c>
      <c r="E86" s="33">
        <v>68.38</v>
      </c>
      <c r="F86" s="34">
        <v>93.11</v>
      </c>
      <c r="G86" s="48">
        <v>6</v>
      </c>
      <c r="H86" s="65" t="s">
        <v>2</v>
      </c>
      <c r="I86" s="35">
        <v>252</v>
      </c>
      <c r="J86" s="35">
        <v>230</v>
      </c>
      <c r="K86" s="34">
        <f>I86-J86</f>
        <v>22</v>
      </c>
      <c r="L86" s="49"/>
      <c r="M86" s="187" t="s">
        <v>75</v>
      </c>
      <c r="N86" s="188"/>
      <c r="O86" s="71">
        <f>(J66-J70)/J66</f>
        <v>0.77573529411764708</v>
      </c>
      <c r="P86" s="2"/>
    </row>
    <row r="87" spans="1:16" ht="15" customHeight="1" x14ac:dyDescent="0.25">
      <c r="A87" s="2"/>
      <c r="B87" s="41"/>
      <c r="C87" s="45" t="s">
        <v>76</v>
      </c>
      <c r="D87" s="33">
        <v>74.349999999999994</v>
      </c>
      <c r="E87" s="33">
        <v>59.74</v>
      </c>
      <c r="F87" s="34">
        <v>80.36</v>
      </c>
      <c r="P87" s="2"/>
    </row>
    <row r="88" spans="1:16" ht="15" customHeight="1" x14ac:dyDescent="0.25">
      <c r="A88" s="2"/>
      <c r="B88" s="41"/>
      <c r="C88" s="45" t="s">
        <v>77</v>
      </c>
      <c r="D88" s="33">
        <v>73.650000000000006</v>
      </c>
      <c r="E88" s="33">
        <v>51.3</v>
      </c>
      <c r="F88" s="34">
        <v>69.66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55.88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91.34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474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/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475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476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477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478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1533</v>
      </c>
      <c r="G119" s="12"/>
      <c r="H119" s="12"/>
      <c r="I119" s="12"/>
      <c r="J119" s="159">
        <f>AVERAGE(F119:I119)</f>
        <v>1533</v>
      </c>
      <c r="K119" s="160"/>
      <c r="M119" s="8">
        <v>2</v>
      </c>
      <c r="N119" s="157">
        <v>9.3000000000000007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542</v>
      </c>
      <c r="G120" s="12"/>
      <c r="H120" s="12"/>
      <c r="I120" s="12"/>
      <c r="J120" s="159">
        <f t="shared" ref="J120:J125" si="2">AVERAGE(F120:I120)</f>
        <v>542</v>
      </c>
      <c r="K120" s="160"/>
      <c r="M120" s="8">
        <v>3</v>
      </c>
      <c r="N120" s="157">
        <v>7.5</v>
      </c>
      <c r="O120" s="158"/>
      <c r="P120" s="2"/>
    </row>
    <row r="121" spans="1:16" x14ac:dyDescent="0.25">
      <c r="A121" s="2"/>
      <c r="C121" s="9" t="s">
        <v>28</v>
      </c>
      <c r="D121" s="11">
        <v>61.03</v>
      </c>
      <c r="E121" s="11">
        <v>6.8</v>
      </c>
      <c r="F121" s="11">
        <v>966</v>
      </c>
      <c r="G121" s="11">
        <v>972</v>
      </c>
      <c r="H121" s="11">
        <v>1168</v>
      </c>
      <c r="I121" s="11">
        <v>1306</v>
      </c>
      <c r="J121" s="159">
        <f t="shared" si="2"/>
        <v>1103</v>
      </c>
      <c r="K121" s="160"/>
      <c r="M121" s="8">
        <v>4</v>
      </c>
      <c r="N121" s="157">
        <v>7.6</v>
      </c>
      <c r="O121" s="158"/>
      <c r="P121" s="2"/>
    </row>
    <row r="122" spans="1:16" x14ac:dyDescent="0.25">
      <c r="A122" s="2"/>
      <c r="C122" s="9" t="s">
        <v>30</v>
      </c>
      <c r="D122" s="11">
        <v>58.1</v>
      </c>
      <c r="E122" s="11">
        <v>7.2</v>
      </c>
      <c r="F122" s="11">
        <v>536</v>
      </c>
      <c r="G122" s="11">
        <v>540</v>
      </c>
      <c r="H122" s="11">
        <v>540</v>
      </c>
      <c r="I122" s="11">
        <v>654</v>
      </c>
      <c r="J122" s="159">
        <f t="shared" si="2"/>
        <v>567.5</v>
      </c>
      <c r="K122" s="160"/>
      <c r="M122" s="8">
        <v>5</v>
      </c>
      <c r="N122" s="157">
        <v>8.4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254</v>
      </c>
      <c r="G123" s="63">
        <v>261</v>
      </c>
      <c r="H123" s="63">
        <v>278</v>
      </c>
      <c r="I123" s="63">
        <v>323</v>
      </c>
      <c r="J123" s="159">
        <f t="shared" si="2"/>
        <v>279</v>
      </c>
      <c r="K123" s="160"/>
      <c r="M123" s="13">
        <v>6</v>
      </c>
      <c r="N123" s="161">
        <v>7.5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170</v>
      </c>
      <c r="G124" s="63">
        <v>167</v>
      </c>
      <c r="H124" s="63">
        <v>187</v>
      </c>
      <c r="I124" s="63">
        <v>213</v>
      </c>
      <c r="J124" s="159">
        <f t="shared" si="2"/>
        <v>184.25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58.37</v>
      </c>
      <c r="E125" s="15">
        <v>7.4</v>
      </c>
      <c r="F125" s="15">
        <v>173</v>
      </c>
      <c r="G125" s="15">
        <v>171</v>
      </c>
      <c r="H125" s="15">
        <v>192</v>
      </c>
      <c r="I125" s="15">
        <v>205</v>
      </c>
      <c r="J125" s="163">
        <f t="shared" si="2"/>
        <v>185.25</v>
      </c>
      <c r="K125" s="164"/>
      <c r="M125" s="67" t="s">
        <v>39</v>
      </c>
      <c r="N125" s="65">
        <v>3.85</v>
      </c>
      <c r="O125" s="66">
        <v>4.6100000000000003</v>
      </c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23.2</v>
      </c>
      <c r="E128" s="11">
        <v>6.9</v>
      </c>
      <c r="F128" s="22">
        <v>1022</v>
      </c>
      <c r="G128" s="16"/>
      <c r="H128" s="23" t="s">
        <v>1</v>
      </c>
      <c r="I128" s="175">
        <v>5.66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62.78</v>
      </c>
      <c r="E129" s="11"/>
      <c r="F129" s="22">
        <v>184</v>
      </c>
      <c r="G129" s="16"/>
      <c r="H129" s="27" t="s">
        <v>2</v>
      </c>
      <c r="I129" s="177">
        <v>5.12</v>
      </c>
      <c r="J129" s="177"/>
      <c r="K129" s="178"/>
      <c r="M129" s="65">
        <v>6.8</v>
      </c>
      <c r="N129" s="28">
        <v>73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64.81</v>
      </c>
      <c r="E130" s="11"/>
      <c r="F130" s="22">
        <v>181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64.739999999999995</v>
      </c>
      <c r="E132" s="11"/>
      <c r="F132" s="22">
        <v>178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73.81</v>
      </c>
      <c r="E133" s="11"/>
      <c r="F133" s="22">
        <v>1664</v>
      </c>
      <c r="G133" s="16"/>
      <c r="H133" s="165">
        <v>2</v>
      </c>
      <c r="I133" s="167">
        <v>560</v>
      </c>
      <c r="J133" s="167">
        <v>170</v>
      </c>
      <c r="K133" s="169">
        <f>((I133-J133)/I133)</f>
        <v>0.6964285714285714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74.52</v>
      </c>
      <c r="E134" s="11">
        <v>6.9</v>
      </c>
      <c r="F134" s="22">
        <v>448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408</v>
      </c>
      <c r="G135" s="16"/>
      <c r="H135" s="165">
        <v>12</v>
      </c>
      <c r="I135" s="167">
        <v>327</v>
      </c>
      <c r="J135" s="167">
        <v>141</v>
      </c>
      <c r="K135" s="169">
        <f>((I135-J135)/I135)</f>
        <v>0.56880733944954132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76.849999999999994</v>
      </c>
      <c r="E136" s="11">
        <v>6.4</v>
      </c>
      <c r="F136" s="22">
        <v>826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0.48549410698096102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796</v>
      </c>
      <c r="G137" s="16"/>
      <c r="M137" s="173" t="s">
        <v>64</v>
      </c>
      <c r="N137" s="174"/>
      <c r="O137" s="37">
        <f>(J122-J123)/J122</f>
        <v>0.50837004405286346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0.3396057347670251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-5.4274084124830389E-3</v>
      </c>
      <c r="P139" s="2"/>
    </row>
    <row r="140" spans="1:16" x14ac:dyDescent="0.25">
      <c r="A140" s="2"/>
      <c r="B140" s="41"/>
      <c r="C140" s="45" t="s">
        <v>71</v>
      </c>
      <c r="D140" s="33">
        <v>91.27</v>
      </c>
      <c r="E140" s="33"/>
      <c r="F140" s="34"/>
      <c r="G140" s="46"/>
      <c r="H140" s="47" t="s">
        <v>1</v>
      </c>
      <c r="I140" s="33">
        <v>544</v>
      </c>
      <c r="J140" s="33">
        <v>480</v>
      </c>
      <c r="K140" s="34">
        <f>I140-J140</f>
        <v>64</v>
      </c>
      <c r="M140" s="182" t="s">
        <v>73</v>
      </c>
      <c r="N140" s="183"/>
      <c r="O140" s="70">
        <f>(J122-J125)/J122</f>
        <v>0.67356828193832596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72.349999999999994</v>
      </c>
      <c r="E141" s="33">
        <v>68.52</v>
      </c>
      <c r="F141" s="34">
        <v>94.71</v>
      </c>
      <c r="G141" s="48">
        <v>5.2</v>
      </c>
      <c r="H141" s="65" t="s">
        <v>2</v>
      </c>
      <c r="I141" s="35">
        <v>174</v>
      </c>
      <c r="J141" s="35">
        <v>136</v>
      </c>
      <c r="K141" s="34">
        <f>I141-J141</f>
        <v>38</v>
      </c>
      <c r="L141" s="49"/>
      <c r="M141" s="187" t="s">
        <v>75</v>
      </c>
      <c r="N141" s="188"/>
      <c r="O141" s="71">
        <f>(J121-J125)/J121</f>
        <v>0.83204895738893925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76.849999999999994</v>
      </c>
      <c r="E142" s="33">
        <v>61.74</v>
      </c>
      <c r="F142" s="34">
        <v>80.349999999999994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73.849999999999994</v>
      </c>
      <c r="E143" s="33">
        <v>51.11</v>
      </c>
      <c r="F143" s="34">
        <v>69.209999999999994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53.25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91.44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479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480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481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482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483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1214-1C93-4662-94B8-46E3011A0B9E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1275.4166666666667</v>
      </c>
    </row>
    <row r="7" spans="1:19" x14ac:dyDescent="0.25">
      <c r="A7" s="2"/>
      <c r="C7" s="9" t="s">
        <v>26</v>
      </c>
      <c r="D7" s="10"/>
      <c r="E7" s="10"/>
      <c r="F7" s="11">
        <v>1675</v>
      </c>
      <c r="G7" s="12"/>
      <c r="H7" s="12"/>
      <c r="I7" s="12"/>
      <c r="J7" s="159">
        <f>AVERAGE(F7:I7)</f>
        <v>1675</v>
      </c>
      <c r="K7" s="160"/>
      <c r="M7" s="8">
        <v>2</v>
      </c>
      <c r="N7" s="157">
        <v>7.8</v>
      </c>
      <c r="O7" s="158"/>
      <c r="P7" s="2"/>
      <c r="R7" s="56" t="s">
        <v>1</v>
      </c>
      <c r="S7" s="72">
        <f>AVERAGE(J10,J67,J122)</f>
        <v>671.83333333333337</v>
      </c>
    </row>
    <row r="8" spans="1:19" x14ac:dyDescent="0.25">
      <c r="A8" s="2"/>
      <c r="C8" s="9" t="s">
        <v>27</v>
      </c>
      <c r="D8" s="10"/>
      <c r="E8" s="10"/>
      <c r="F8" s="11">
        <v>569</v>
      </c>
      <c r="G8" s="12"/>
      <c r="H8" s="12"/>
      <c r="I8" s="12"/>
      <c r="J8" s="159">
        <f t="shared" ref="J8:J13" si="0">AVERAGE(F8:I8)</f>
        <v>569</v>
      </c>
      <c r="K8" s="160"/>
      <c r="M8" s="8">
        <v>3</v>
      </c>
      <c r="N8" s="157">
        <v>6.9</v>
      </c>
      <c r="O8" s="158"/>
      <c r="P8" s="2"/>
      <c r="R8" s="56" t="s">
        <v>2</v>
      </c>
      <c r="S8" s="73">
        <f>AVERAGE(J13,J70,J125)</f>
        <v>216.16666666666666</v>
      </c>
    </row>
    <row r="9" spans="1:19" x14ac:dyDescent="0.25">
      <c r="A9" s="2"/>
      <c r="C9" s="9" t="s">
        <v>28</v>
      </c>
      <c r="D9" s="11">
        <v>60.63</v>
      </c>
      <c r="E9" s="11">
        <v>6</v>
      </c>
      <c r="F9" s="11">
        <v>1353</v>
      </c>
      <c r="G9" s="11">
        <v>1310</v>
      </c>
      <c r="H9" s="11">
        <v>1200</v>
      </c>
      <c r="I9" s="11">
        <v>1348</v>
      </c>
      <c r="J9" s="159">
        <f t="shared" si="0"/>
        <v>1302.75</v>
      </c>
      <c r="K9" s="160"/>
      <c r="M9" s="8">
        <v>4</v>
      </c>
      <c r="N9" s="157">
        <v>6.1</v>
      </c>
      <c r="O9" s="158"/>
      <c r="P9" s="2"/>
      <c r="R9" s="74" t="s">
        <v>576</v>
      </c>
      <c r="S9" s="76">
        <f>S6-S7</f>
        <v>603.58333333333337</v>
      </c>
    </row>
    <row r="10" spans="1:19" x14ac:dyDescent="0.25">
      <c r="A10" s="2"/>
      <c r="C10" s="9" t="s">
        <v>30</v>
      </c>
      <c r="D10" s="11">
        <v>62.37</v>
      </c>
      <c r="E10" s="11">
        <v>7</v>
      </c>
      <c r="F10" s="11">
        <v>680</v>
      </c>
      <c r="G10" s="11">
        <v>560</v>
      </c>
      <c r="H10" s="11">
        <v>622</v>
      </c>
      <c r="I10" s="11">
        <v>730</v>
      </c>
      <c r="J10" s="159">
        <f t="shared" si="0"/>
        <v>648</v>
      </c>
      <c r="K10" s="160"/>
      <c r="M10" s="8">
        <v>5</v>
      </c>
      <c r="N10" s="157">
        <v>6.9</v>
      </c>
      <c r="O10" s="158"/>
      <c r="P10" s="2"/>
      <c r="R10" s="74" t="s">
        <v>31</v>
      </c>
      <c r="S10" s="76">
        <f>S7-S8</f>
        <v>455.66666666666674</v>
      </c>
    </row>
    <row r="11" spans="1:19" ht="15.75" thickBot="1" x14ac:dyDescent="0.3">
      <c r="A11" s="2"/>
      <c r="C11" s="9" t="s">
        <v>32</v>
      </c>
      <c r="D11" s="11"/>
      <c r="E11" s="11"/>
      <c r="F11" s="11">
        <v>356</v>
      </c>
      <c r="G11" s="63">
        <v>312</v>
      </c>
      <c r="H11" s="63">
        <v>328</v>
      </c>
      <c r="I11" s="63">
        <v>321</v>
      </c>
      <c r="J11" s="159">
        <f t="shared" si="0"/>
        <v>329.25</v>
      </c>
      <c r="K11" s="160"/>
      <c r="M11" s="13">
        <v>6</v>
      </c>
      <c r="N11" s="161">
        <v>6.7</v>
      </c>
      <c r="O11" s="162"/>
      <c r="P11" s="2"/>
      <c r="R11" s="74" t="s">
        <v>29</v>
      </c>
      <c r="S11" s="75">
        <f>S6-S8</f>
        <v>1059.25</v>
      </c>
    </row>
    <row r="12" spans="1:19" ht="15.75" thickBot="1" x14ac:dyDescent="0.3">
      <c r="A12" s="2"/>
      <c r="C12" s="9" t="s">
        <v>34</v>
      </c>
      <c r="D12" s="11"/>
      <c r="E12" s="11"/>
      <c r="F12" s="11">
        <v>218</v>
      </c>
      <c r="G12" s="63">
        <v>241</v>
      </c>
      <c r="H12" s="63">
        <v>231</v>
      </c>
      <c r="I12" s="63">
        <v>206</v>
      </c>
      <c r="J12" s="159">
        <f t="shared" si="0"/>
        <v>224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0.47324403789611236</v>
      </c>
    </row>
    <row r="13" spans="1:19" ht="15.75" thickBot="1" x14ac:dyDescent="0.3">
      <c r="A13" s="2"/>
      <c r="C13" s="14" t="s">
        <v>38</v>
      </c>
      <c r="D13" s="15">
        <v>60.57</v>
      </c>
      <c r="E13" s="15">
        <v>7.3</v>
      </c>
      <c r="F13" s="15">
        <v>219</v>
      </c>
      <c r="G13" s="15">
        <v>239</v>
      </c>
      <c r="H13" s="15">
        <v>233</v>
      </c>
      <c r="I13" s="15">
        <v>210</v>
      </c>
      <c r="J13" s="163">
        <f t="shared" si="0"/>
        <v>225.25</v>
      </c>
      <c r="K13" s="164"/>
      <c r="M13" s="67" t="s">
        <v>39</v>
      </c>
      <c r="N13" s="65">
        <v>3.14</v>
      </c>
      <c r="O13" s="66"/>
      <c r="P13" s="2"/>
      <c r="R13" s="77" t="s">
        <v>37</v>
      </c>
      <c r="S13" s="78">
        <f>S10/S7</f>
        <v>0.67824361200694627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0.83051290427964708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14.23</v>
      </c>
      <c r="E16" s="11">
        <v>7.4</v>
      </c>
      <c r="F16" s="22">
        <v>990</v>
      </c>
      <c r="G16" s="16"/>
      <c r="H16" s="23" t="s">
        <v>1</v>
      </c>
      <c r="I16" s="175">
        <v>5.86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65.53</v>
      </c>
      <c r="E17" s="11"/>
      <c r="F17" s="22">
        <v>222</v>
      </c>
      <c r="G17" s="16"/>
      <c r="H17" s="27" t="s">
        <v>2</v>
      </c>
      <c r="I17" s="177">
        <v>5.53</v>
      </c>
      <c r="J17" s="177"/>
      <c r="K17" s="178"/>
      <c r="M17" s="65">
        <v>6.8</v>
      </c>
      <c r="N17" s="28">
        <v>75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66.930000000000007</v>
      </c>
      <c r="E18" s="11"/>
      <c r="F18" s="22">
        <v>225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66.62</v>
      </c>
      <c r="E20" s="11"/>
      <c r="F20" s="22">
        <v>221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5.7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76.3</v>
      </c>
      <c r="E21" s="11"/>
      <c r="F21" s="22">
        <v>1526</v>
      </c>
      <c r="G21" s="16"/>
      <c r="H21" s="165">
        <v>2</v>
      </c>
      <c r="I21" s="167">
        <v>642</v>
      </c>
      <c r="J21" s="167">
        <v>350</v>
      </c>
      <c r="K21" s="169">
        <f>((I21-J21)/I21)</f>
        <v>0.45482866043613707</v>
      </c>
      <c r="M21" s="13">
        <v>2</v>
      </c>
      <c r="N21" s="35">
        <v>5.6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75.33</v>
      </c>
      <c r="E22" s="11">
        <v>7.1</v>
      </c>
      <c r="F22" s="22">
        <v>412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422</v>
      </c>
      <c r="G23" s="16"/>
      <c r="H23" s="165">
        <v>5</v>
      </c>
      <c r="I23" s="167">
        <v>327</v>
      </c>
      <c r="J23" s="167">
        <v>184</v>
      </c>
      <c r="K23" s="169">
        <f>((I23-J23)/I23)</f>
        <v>0.43730886850152906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74.760000000000005</v>
      </c>
      <c r="E24" s="11">
        <v>6.7</v>
      </c>
      <c r="F24" s="22">
        <v>832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0.50259067357512954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829</v>
      </c>
      <c r="G25" s="16"/>
      <c r="M25" s="173" t="s">
        <v>64</v>
      </c>
      <c r="N25" s="174"/>
      <c r="O25" s="37">
        <f>(J10-J11)/J10</f>
        <v>0.49189814814814814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0.31966590736522399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-5.580357142857143E-3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91.7</v>
      </c>
      <c r="E28" s="33"/>
      <c r="F28" s="34"/>
      <c r="G28" s="46"/>
      <c r="H28" s="47" t="s">
        <v>72</v>
      </c>
      <c r="I28" s="33">
        <v>372</v>
      </c>
      <c r="J28" s="33">
        <v>301</v>
      </c>
      <c r="K28" s="34">
        <f>I28-J28</f>
        <v>71</v>
      </c>
      <c r="M28" s="182" t="s">
        <v>73</v>
      </c>
      <c r="N28" s="183"/>
      <c r="O28" s="70">
        <f>(J10-J13)/J10</f>
        <v>0.65239197530864201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68.52</v>
      </c>
      <c r="F29" s="34">
        <v>94.06</v>
      </c>
      <c r="G29" s="48">
        <v>5.7</v>
      </c>
      <c r="H29" s="65" t="s">
        <v>2</v>
      </c>
      <c r="I29" s="35">
        <v>220</v>
      </c>
      <c r="J29" s="35">
        <v>197</v>
      </c>
      <c r="K29" s="36">
        <f>I29-J29</f>
        <v>23</v>
      </c>
      <c r="L29" s="49"/>
      <c r="M29" s="187" t="s">
        <v>75</v>
      </c>
      <c r="N29" s="188"/>
      <c r="O29" s="71">
        <f>(J9-J13)/J9</f>
        <v>0.82709652657839183</v>
      </c>
      <c r="P29" s="2"/>
    </row>
    <row r="30" spans="1:16" ht="15" customHeight="1" x14ac:dyDescent="0.25">
      <c r="A30" s="2"/>
      <c r="B30" s="41"/>
      <c r="C30" s="45" t="s">
        <v>76</v>
      </c>
      <c r="D30" s="33">
        <v>77</v>
      </c>
      <c r="E30" s="33">
        <v>63.36</v>
      </c>
      <c r="F30" s="34">
        <v>82.28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76.7</v>
      </c>
      <c r="E31" s="33">
        <v>54.43</v>
      </c>
      <c r="F31" s="34">
        <v>70.97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54.45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91.2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/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484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/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485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220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486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487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1720</v>
      </c>
      <c r="G64" s="12"/>
      <c r="H64" s="12"/>
      <c r="I64" s="12"/>
      <c r="J64" s="159">
        <f>AVERAGE(F64:I64)</f>
        <v>1720</v>
      </c>
      <c r="K64" s="160"/>
      <c r="M64" s="8">
        <v>2</v>
      </c>
      <c r="N64" s="157">
        <v>9.6999999999999993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606</v>
      </c>
      <c r="G65" s="12"/>
      <c r="H65" s="12"/>
      <c r="I65" s="12"/>
      <c r="J65" s="159">
        <f t="shared" ref="J65:J70" si="1">AVERAGE(F65:I65)</f>
        <v>606</v>
      </c>
      <c r="K65" s="160"/>
      <c r="M65" s="8">
        <v>3</v>
      </c>
      <c r="N65" s="157">
        <v>9.3000000000000007</v>
      </c>
      <c r="O65" s="158"/>
      <c r="P65" s="2"/>
    </row>
    <row r="66" spans="1:16" ht="15" customHeight="1" x14ac:dyDescent="0.25">
      <c r="A66" s="2"/>
      <c r="C66" s="9" t="s">
        <v>28</v>
      </c>
      <c r="D66" s="11">
        <v>58.14</v>
      </c>
      <c r="E66" s="11">
        <v>9.3000000000000007</v>
      </c>
      <c r="F66" s="11">
        <v>1383</v>
      </c>
      <c r="G66" s="11">
        <v>1402</v>
      </c>
      <c r="H66" s="11">
        <v>1371</v>
      </c>
      <c r="I66" s="11">
        <v>1350</v>
      </c>
      <c r="J66" s="159">
        <f t="shared" si="1"/>
        <v>1376.5</v>
      </c>
      <c r="K66" s="160"/>
      <c r="M66" s="8">
        <v>4</v>
      </c>
      <c r="N66" s="157">
        <v>7.5</v>
      </c>
      <c r="O66" s="158"/>
      <c r="P66" s="2"/>
    </row>
    <row r="67" spans="1:16" ht="15" customHeight="1" x14ac:dyDescent="0.25">
      <c r="A67" s="2"/>
      <c r="C67" s="9" t="s">
        <v>30</v>
      </c>
      <c r="D67" s="11">
        <v>57.47</v>
      </c>
      <c r="E67" s="11">
        <v>7.4</v>
      </c>
      <c r="F67" s="11">
        <v>696</v>
      </c>
      <c r="G67" s="11">
        <v>699</v>
      </c>
      <c r="H67" s="11">
        <v>727</v>
      </c>
      <c r="I67" s="11">
        <v>686</v>
      </c>
      <c r="J67" s="159">
        <f t="shared" si="1"/>
        <v>702</v>
      </c>
      <c r="K67" s="160"/>
      <c r="M67" s="8">
        <v>5</v>
      </c>
      <c r="N67" s="157">
        <v>7.1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307</v>
      </c>
      <c r="G68" s="63">
        <v>295</v>
      </c>
      <c r="H68" s="63">
        <v>312</v>
      </c>
      <c r="I68" s="63">
        <v>284</v>
      </c>
      <c r="J68" s="159">
        <f t="shared" si="1"/>
        <v>299.5</v>
      </c>
      <c r="K68" s="160"/>
      <c r="M68" s="13">
        <v>6</v>
      </c>
      <c r="N68" s="161">
        <v>7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206</v>
      </c>
      <c r="G69" s="63">
        <v>201</v>
      </c>
      <c r="H69" s="63">
        <v>198</v>
      </c>
      <c r="I69" s="63">
        <v>195</v>
      </c>
      <c r="J69" s="159">
        <f t="shared" si="1"/>
        <v>200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59.12</v>
      </c>
      <c r="E70" s="15">
        <v>7.3</v>
      </c>
      <c r="F70" s="15">
        <v>204</v>
      </c>
      <c r="G70" s="15">
        <v>199</v>
      </c>
      <c r="H70" s="15">
        <v>196</v>
      </c>
      <c r="I70" s="15">
        <v>192</v>
      </c>
      <c r="J70" s="163">
        <f t="shared" si="1"/>
        <v>197.75</v>
      </c>
      <c r="K70" s="164"/>
      <c r="M70" s="67" t="s">
        <v>39</v>
      </c>
      <c r="N70" s="65">
        <v>3.35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22.04</v>
      </c>
      <c r="E73" s="11">
        <v>10.9</v>
      </c>
      <c r="F73" s="22">
        <v>1398</v>
      </c>
      <c r="G73" s="16"/>
      <c r="H73" s="23" t="s">
        <v>1</v>
      </c>
      <c r="I73" s="175">
        <v>6.06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64.97</v>
      </c>
      <c r="E74" s="11"/>
      <c r="F74" s="22">
        <v>220</v>
      </c>
      <c r="G74" s="16"/>
      <c r="H74" s="27" t="s">
        <v>2</v>
      </c>
      <c r="I74" s="177">
        <v>5.83</v>
      </c>
      <c r="J74" s="177"/>
      <c r="K74" s="178"/>
      <c r="M74" s="65">
        <v>7.1</v>
      </c>
      <c r="N74" s="28">
        <v>71</v>
      </c>
      <c r="O74" s="66">
        <v>0.05</v>
      </c>
      <c r="P74" s="2"/>
    </row>
    <row r="75" spans="1:16" ht="15" customHeight="1" thickBot="1" x14ac:dyDescent="0.3">
      <c r="A75" s="2"/>
      <c r="C75" s="21" t="s">
        <v>47</v>
      </c>
      <c r="D75" s="11">
        <v>67.91</v>
      </c>
      <c r="E75" s="11"/>
      <c r="F75" s="22">
        <v>217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64.86</v>
      </c>
      <c r="E77" s="11"/>
      <c r="F77" s="22">
        <v>214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 t="s">
        <v>488</v>
      </c>
      <c r="E78" s="11"/>
      <c r="F78" s="22">
        <v>1685</v>
      </c>
      <c r="G78" s="16"/>
      <c r="H78" s="165">
        <v>3</v>
      </c>
      <c r="I78" s="167">
        <v>689</v>
      </c>
      <c r="J78" s="167">
        <v>324</v>
      </c>
      <c r="K78" s="169">
        <f>((I78-J78)/I78)</f>
        <v>0.52975326560232217</v>
      </c>
      <c r="M78" s="13">
        <v>2</v>
      </c>
      <c r="N78" s="35">
        <v>5.7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75.11</v>
      </c>
      <c r="E79" s="11">
        <v>7.2</v>
      </c>
      <c r="F79" s="22">
        <v>425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411</v>
      </c>
      <c r="G80" s="16"/>
      <c r="H80" s="165">
        <v>6</v>
      </c>
      <c r="I80" s="167">
        <v>391</v>
      </c>
      <c r="J80" s="167">
        <v>203</v>
      </c>
      <c r="K80" s="169">
        <f>((I80-J80)/I80)</f>
        <v>0.48081841432225064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74.47</v>
      </c>
      <c r="E81" s="11">
        <v>6.6</v>
      </c>
      <c r="F81" s="22">
        <v>841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0.49001089720305124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828</v>
      </c>
      <c r="G82" s="16"/>
      <c r="M82" s="173" t="s">
        <v>64</v>
      </c>
      <c r="N82" s="174"/>
      <c r="O82" s="37">
        <f>(J67-J68)/J67</f>
        <v>0.5733618233618234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0.332220367278798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1.125E-2</v>
      </c>
      <c r="P84" s="2"/>
    </row>
    <row r="85" spans="1:16" x14ac:dyDescent="0.25">
      <c r="A85" s="2"/>
      <c r="B85" s="41"/>
      <c r="C85" s="45" t="s">
        <v>71</v>
      </c>
      <c r="D85" s="33">
        <v>91.55</v>
      </c>
      <c r="E85" s="33"/>
      <c r="F85" s="34"/>
      <c r="G85" s="46"/>
      <c r="H85" s="47" t="s">
        <v>72</v>
      </c>
      <c r="I85" s="33">
        <v>353</v>
      </c>
      <c r="J85" s="33">
        <v>317</v>
      </c>
      <c r="K85" s="34">
        <f>I85-J85</f>
        <v>36</v>
      </c>
      <c r="M85" s="182" t="s">
        <v>73</v>
      </c>
      <c r="N85" s="183"/>
      <c r="O85" s="70">
        <f>(J67-J70)/J67</f>
        <v>0.71830484330484334</v>
      </c>
      <c r="P85" s="2"/>
    </row>
    <row r="86" spans="1:16" ht="15.75" thickBot="1" x14ac:dyDescent="0.3">
      <c r="A86" s="2"/>
      <c r="B86" s="41"/>
      <c r="C86" s="45" t="s">
        <v>74</v>
      </c>
      <c r="D86" s="33">
        <v>72.45</v>
      </c>
      <c r="E86" s="33">
        <v>68.06</v>
      </c>
      <c r="F86" s="34">
        <v>93.94</v>
      </c>
      <c r="G86" s="48">
        <v>6.1</v>
      </c>
      <c r="H86" s="65" t="s">
        <v>2</v>
      </c>
      <c r="I86" s="35">
        <v>203</v>
      </c>
      <c r="J86" s="35">
        <v>172</v>
      </c>
      <c r="K86" s="34">
        <f>I86-J86</f>
        <v>31</v>
      </c>
      <c r="L86" s="49"/>
      <c r="M86" s="187" t="s">
        <v>75</v>
      </c>
      <c r="N86" s="188"/>
      <c r="O86" s="71">
        <f>(J66-J70)/J66</f>
        <v>0.85633853977479113</v>
      </c>
      <c r="P86" s="2"/>
    </row>
    <row r="87" spans="1:16" ht="15" customHeight="1" x14ac:dyDescent="0.25">
      <c r="A87" s="2"/>
      <c r="B87" s="41"/>
      <c r="C87" s="45" t="s">
        <v>76</v>
      </c>
      <c r="D87" s="33">
        <v>77.95</v>
      </c>
      <c r="E87" s="33">
        <v>64.010000000000005</v>
      </c>
      <c r="F87" s="34">
        <v>82.12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76.150000000000006</v>
      </c>
      <c r="E88" s="33">
        <v>54.14</v>
      </c>
      <c r="F88" s="34">
        <v>71.099999999999994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52.8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489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437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490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491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492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493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494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1684</v>
      </c>
      <c r="G119" s="12"/>
      <c r="H119" s="12"/>
      <c r="I119" s="12"/>
      <c r="J119" s="159">
        <f>AVERAGE(F119:I119)</f>
        <v>1684</v>
      </c>
      <c r="K119" s="160"/>
      <c r="M119" s="8">
        <v>2</v>
      </c>
      <c r="N119" s="157">
        <v>9.1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652</v>
      </c>
      <c r="G120" s="12"/>
      <c r="H120" s="12"/>
      <c r="I120" s="12"/>
      <c r="J120" s="159">
        <f t="shared" ref="J120:J125" si="2">AVERAGE(F120:I120)</f>
        <v>652</v>
      </c>
      <c r="K120" s="160"/>
      <c r="M120" s="8">
        <v>3</v>
      </c>
      <c r="N120" s="157">
        <v>9</v>
      </c>
      <c r="O120" s="158"/>
      <c r="P120" s="2"/>
    </row>
    <row r="121" spans="1:16" x14ac:dyDescent="0.25">
      <c r="A121" s="2"/>
      <c r="C121" s="9" t="s">
        <v>28</v>
      </c>
      <c r="D121" s="11">
        <v>58.64</v>
      </c>
      <c r="E121" s="11">
        <v>8.1999999999999993</v>
      </c>
      <c r="F121" s="11">
        <v>1107</v>
      </c>
      <c r="G121" s="11">
        <v>1168</v>
      </c>
      <c r="H121" s="11">
        <v>1077</v>
      </c>
      <c r="I121" s="11">
        <v>1236</v>
      </c>
      <c r="J121" s="159">
        <f t="shared" si="2"/>
        <v>1147</v>
      </c>
      <c r="K121" s="160"/>
      <c r="M121" s="8">
        <v>4</v>
      </c>
      <c r="N121" s="157">
        <v>7.5</v>
      </c>
      <c r="O121" s="158"/>
      <c r="P121" s="2"/>
    </row>
    <row r="122" spans="1:16" x14ac:dyDescent="0.25">
      <c r="A122" s="2"/>
      <c r="C122" s="9" t="s">
        <v>30</v>
      </c>
      <c r="D122" s="11">
        <v>57.31</v>
      </c>
      <c r="E122" s="11">
        <v>7.9</v>
      </c>
      <c r="F122" s="11">
        <v>752</v>
      </c>
      <c r="G122" s="11">
        <v>716</v>
      </c>
      <c r="H122" s="11">
        <v>631</v>
      </c>
      <c r="I122" s="11">
        <v>563</v>
      </c>
      <c r="J122" s="159">
        <f t="shared" si="2"/>
        <v>665.5</v>
      </c>
      <c r="K122" s="160"/>
      <c r="M122" s="8">
        <v>5</v>
      </c>
      <c r="N122" s="157">
        <v>7.8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409</v>
      </c>
      <c r="G123" s="63">
        <v>392</v>
      </c>
      <c r="H123" s="63">
        <v>374</v>
      </c>
      <c r="I123" s="63">
        <v>334</v>
      </c>
      <c r="J123" s="159">
        <f t="shared" si="2"/>
        <v>377.25</v>
      </c>
      <c r="K123" s="160"/>
      <c r="M123" s="13">
        <v>6</v>
      </c>
      <c r="N123" s="161">
        <v>7.4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217</v>
      </c>
      <c r="G124" s="63">
        <v>225</v>
      </c>
      <c r="H124" s="63">
        <v>214</v>
      </c>
      <c r="I124" s="63">
        <v>213</v>
      </c>
      <c r="J124" s="159">
        <f t="shared" si="2"/>
        <v>217.25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57.58</v>
      </c>
      <c r="E125" s="15">
        <v>7.3</v>
      </c>
      <c r="F125" s="15">
        <v>227</v>
      </c>
      <c r="G125" s="15">
        <v>236</v>
      </c>
      <c r="H125" s="15">
        <v>218</v>
      </c>
      <c r="I125" s="15">
        <v>221</v>
      </c>
      <c r="J125" s="163">
        <f t="shared" si="2"/>
        <v>225.5</v>
      </c>
      <c r="K125" s="164"/>
      <c r="M125" s="67" t="s">
        <v>39</v>
      </c>
      <c r="N125" s="65">
        <v>2.94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16.43</v>
      </c>
      <c r="E128" s="11">
        <v>10.9</v>
      </c>
      <c r="F128" s="22">
        <v>1045</v>
      </c>
      <c r="G128" s="16"/>
      <c r="H128" s="23" t="s">
        <v>1</v>
      </c>
      <c r="I128" s="175">
        <v>6.92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62.74</v>
      </c>
      <c r="E129" s="11"/>
      <c r="F129" s="22">
        <v>238</v>
      </c>
      <c r="G129" s="16"/>
      <c r="H129" s="27" t="s">
        <v>2</v>
      </c>
      <c r="I129" s="177">
        <v>5.65</v>
      </c>
      <c r="J129" s="177"/>
      <c r="K129" s="178"/>
      <c r="M129" s="65">
        <v>6.7</v>
      </c>
      <c r="N129" s="28">
        <v>85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64.349999999999994</v>
      </c>
      <c r="E130" s="11"/>
      <c r="F130" s="22">
        <v>235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64.81</v>
      </c>
      <c r="E132" s="11"/>
      <c r="F132" s="22">
        <v>232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75.180000000000007</v>
      </c>
      <c r="E133" s="11"/>
      <c r="F133" s="22">
        <v>1572</v>
      </c>
      <c r="G133" s="16"/>
      <c r="H133" s="165"/>
      <c r="I133" s="167"/>
      <c r="J133" s="167"/>
      <c r="K133" s="169" t="e">
        <f>((I133-J133)/I133)</f>
        <v>#DIV/0!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74.819999999999993</v>
      </c>
      <c r="E134" s="11">
        <v>7.1</v>
      </c>
      <c r="F134" s="22">
        <v>464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428</v>
      </c>
      <c r="G135" s="16"/>
      <c r="H135" s="165">
        <v>7</v>
      </c>
      <c r="I135" s="167">
        <v>408</v>
      </c>
      <c r="J135" s="167">
        <v>206</v>
      </c>
      <c r="K135" s="169">
        <f>((I135-J135)/I135)</f>
        <v>0.49509803921568629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76.08</v>
      </c>
      <c r="E136" s="11">
        <v>6.7</v>
      </c>
      <c r="F136" s="22">
        <v>852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0.4197907585004359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822</v>
      </c>
      <c r="G137" s="16"/>
      <c r="M137" s="173" t="s">
        <v>64</v>
      </c>
      <c r="N137" s="174"/>
      <c r="O137" s="37">
        <f>(J122-J123)/J122</f>
        <v>0.43313298271975958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0.42412193505632867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-3.7974683544303799E-2</v>
      </c>
      <c r="P139" s="2"/>
    </row>
    <row r="140" spans="1:16" x14ac:dyDescent="0.25">
      <c r="A140" s="2"/>
      <c r="B140" s="41"/>
      <c r="C140" s="45" t="s">
        <v>71</v>
      </c>
      <c r="D140" s="33">
        <v>91.25</v>
      </c>
      <c r="E140" s="33"/>
      <c r="F140" s="34"/>
      <c r="G140" s="46"/>
      <c r="H140" s="47" t="s">
        <v>1</v>
      </c>
      <c r="I140" s="33">
        <v>765</v>
      </c>
      <c r="J140" s="33">
        <v>694</v>
      </c>
      <c r="K140" s="34">
        <f>I140-J140</f>
        <v>71</v>
      </c>
      <c r="M140" s="182" t="s">
        <v>73</v>
      </c>
      <c r="N140" s="183"/>
      <c r="O140" s="70">
        <f>(J122-J125)/J122</f>
        <v>0.66115702479338845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72.349999999999994</v>
      </c>
      <c r="E141" s="33">
        <v>68.52</v>
      </c>
      <c r="F141" s="34">
        <v>94.71</v>
      </c>
      <c r="G141" s="48">
        <v>5.3</v>
      </c>
      <c r="H141" s="65" t="s">
        <v>2</v>
      </c>
      <c r="I141" s="35">
        <v>238</v>
      </c>
      <c r="J141" s="35">
        <v>196</v>
      </c>
      <c r="K141" s="34">
        <f>I141-J141</f>
        <v>42</v>
      </c>
      <c r="L141" s="49"/>
      <c r="M141" s="187" t="s">
        <v>75</v>
      </c>
      <c r="N141" s="188"/>
      <c r="O141" s="71">
        <f>(J121-J125)/J121</f>
        <v>0.80340017436791633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78.849999999999994</v>
      </c>
      <c r="E142" s="33">
        <v>63.98</v>
      </c>
      <c r="F142" s="34">
        <v>81.150000000000006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75.650000000000006</v>
      </c>
      <c r="E143" s="33">
        <v>54.02</v>
      </c>
      <c r="F143" s="34">
        <v>71.41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54.02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91.27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495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496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497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498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499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/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F194A-3AA9-4382-A80E-49EDABE91D7A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1265.5</v>
      </c>
    </row>
    <row r="7" spans="1:19" x14ac:dyDescent="0.25">
      <c r="A7" s="2"/>
      <c r="C7" s="9" t="s">
        <v>26</v>
      </c>
      <c r="D7" s="10"/>
      <c r="E7" s="10"/>
      <c r="F7" s="11">
        <v>1609</v>
      </c>
      <c r="G7" s="12"/>
      <c r="H7" s="12"/>
      <c r="I7" s="12"/>
      <c r="J7" s="159">
        <f>AVERAGE(F7:I7)</f>
        <v>1609</v>
      </c>
      <c r="K7" s="160"/>
      <c r="M7" s="8">
        <v>2</v>
      </c>
      <c r="N7" s="157">
        <v>9</v>
      </c>
      <c r="O7" s="158"/>
      <c r="P7" s="2"/>
      <c r="R7" s="56" t="s">
        <v>1</v>
      </c>
      <c r="S7" s="72">
        <f>AVERAGE(J10,J67,J122)</f>
        <v>534.25</v>
      </c>
    </row>
    <row r="8" spans="1:19" x14ac:dyDescent="0.25">
      <c r="A8" s="2"/>
      <c r="C8" s="9" t="s">
        <v>27</v>
      </c>
      <c r="D8" s="10"/>
      <c r="E8" s="10"/>
      <c r="F8" s="11">
        <v>589</v>
      </c>
      <c r="G8" s="12"/>
      <c r="H8" s="12"/>
      <c r="I8" s="12"/>
      <c r="J8" s="159">
        <f t="shared" ref="J8:J13" si="0">AVERAGE(F8:I8)</f>
        <v>589</v>
      </c>
      <c r="K8" s="160"/>
      <c r="M8" s="8">
        <v>3</v>
      </c>
      <c r="N8" s="157">
        <v>8.6</v>
      </c>
      <c r="O8" s="158"/>
      <c r="P8" s="2"/>
      <c r="R8" s="56" t="s">
        <v>2</v>
      </c>
      <c r="S8" s="73">
        <f>AVERAGE(J13,J70,J125)</f>
        <v>222.08333333333334</v>
      </c>
    </row>
    <row r="9" spans="1:19" x14ac:dyDescent="0.25">
      <c r="A9" s="2"/>
      <c r="C9" s="9" t="s">
        <v>28</v>
      </c>
      <c r="D9" s="11">
        <v>61.71</v>
      </c>
      <c r="E9" s="11">
        <v>7</v>
      </c>
      <c r="F9" s="11">
        <v>1291</v>
      </c>
      <c r="G9" s="11">
        <v>1279</v>
      </c>
      <c r="H9" s="11">
        <v>1244</v>
      </c>
      <c r="I9" s="11">
        <v>1191</v>
      </c>
      <c r="J9" s="159">
        <f t="shared" si="0"/>
        <v>1251.25</v>
      </c>
      <c r="K9" s="160"/>
      <c r="M9" s="8">
        <v>4</v>
      </c>
      <c r="N9" s="157">
        <v>7.5</v>
      </c>
      <c r="O9" s="158"/>
      <c r="P9" s="2"/>
      <c r="R9" s="74" t="s">
        <v>576</v>
      </c>
      <c r="S9" s="76">
        <f>S6-S7</f>
        <v>731.25</v>
      </c>
    </row>
    <row r="10" spans="1:19" x14ac:dyDescent="0.25">
      <c r="A10" s="2"/>
      <c r="C10" s="9" t="s">
        <v>30</v>
      </c>
      <c r="D10" s="11">
        <v>58.07</v>
      </c>
      <c r="E10" s="11">
        <v>8.6</v>
      </c>
      <c r="F10" s="11">
        <v>521</v>
      </c>
      <c r="G10" s="11">
        <v>518</v>
      </c>
      <c r="H10" s="11">
        <v>530</v>
      </c>
      <c r="I10" s="11">
        <v>491</v>
      </c>
      <c r="J10" s="159">
        <f t="shared" si="0"/>
        <v>515</v>
      </c>
      <c r="K10" s="160"/>
      <c r="M10" s="8">
        <v>5</v>
      </c>
      <c r="N10" s="157">
        <v>7.6</v>
      </c>
      <c r="O10" s="158"/>
      <c r="P10" s="2"/>
      <c r="R10" s="74" t="s">
        <v>31</v>
      </c>
      <c r="S10" s="76">
        <f>S7-S8</f>
        <v>312.16666666666663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338</v>
      </c>
      <c r="G11" s="63">
        <v>339</v>
      </c>
      <c r="H11" s="63">
        <v>356</v>
      </c>
      <c r="I11" s="63">
        <v>333</v>
      </c>
      <c r="J11" s="159">
        <f t="shared" si="0"/>
        <v>341.5</v>
      </c>
      <c r="K11" s="160"/>
      <c r="M11" s="13">
        <v>6</v>
      </c>
      <c r="N11" s="161">
        <v>7.3</v>
      </c>
      <c r="O11" s="162"/>
      <c r="P11" s="2"/>
      <c r="R11" s="74" t="s">
        <v>29</v>
      </c>
      <c r="S11" s="75">
        <f>S6-S8</f>
        <v>1043.4166666666667</v>
      </c>
    </row>
    <row r="12" spans="1:19" ht="15.75" thickBot="1" x14ac:dyDescent="0.3">
      <c r="A12" s="2"/>
      <c r="C12" s="9" t="s">
        <v>34</v>
      </c>
      <c r="D12" s="11"/>
      <c r="E12" s="11"/>
      <c r="F12" s="11">
        <v>216</v>
      </c>
      <c r="G12" s="63">
        <v>220</v>
      </c>
      <c r="H12" s="63">
        <v>241</v>
      </c>
      <c r="I12" s="63">
        <v>204</v>
      </c>
      <c r="J12" s="159">
        <f t="shared" si="0"/>
        <v>220.25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0.57783484788621098</v>
      </c>
    </row>
    <row r="13" spans="1:19" ht="15.75" thickBot="1" x14ac:dyDescent="0.3">
      <c r="A13" s="2"/>
      <c r="C13" s="14" t="s">
        <v>38</v>
      </c>
      <c r="D13" s="15">
        <v>58.02</v>
      </c>
      <c r="E13" s="15">
        <v>7.1</v>
      </c>
      <c r="F13" s="15">
        <v>223</v>
      </c>
      <c r="G13" s="15">
        <v>228</v>
      </c>
      <c r="H13" s="15">
        <v>235</v>
      </c>
      <c r="I13" s="15">
        <v>211</v>
      </c>
      <c r="J13" s="163">
        <f t="shared" si="0"/>
        <v>224.25</v>
      </c>
      <c r="K13" s="164"/>
      <c r="M13" s="67" t="s">
        <v>39</v>
      </c>
      <c r="N13" s="65">
        <v>3.09</v>
      </c>
      <c r="O13" s="66"/>
      <c r="P13" s="2"/>
      <c r="R13" s="77" t="s">
        <v>37</v>
      </c>
      <c r="S13" s="78">
        <f>S10/S7</f>
        <v>0.58430822024645135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0.82450941656789156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6.67</v>
      </c>
      <c r="E16" s="11">
        <v>9.6</v>
      </c>
      <c r="F16" s="22">
        <v>1189</v>
      </c>
      <c r="G16" s="16"/>
      <c r="H16" s="23" t="s">
        <v>1</v>
      </c>
      <c r="I16" s="175">
        <v>5.72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63.66</v>
      </c>
      <c r="E17" s="11"/>
      <c r="F17" s="22">
        <v>220</v>
      </c>
      <c r="G17" s="16"/>
      <c r="H17" s="27" t="s">
        <v>2</v>
      </c>
      <c r="I17" s="177">
        <v>5.6</v>
      </c>
      <c r="J17" s="177"/>
      <c r="K17" s="178"/>
      <c r="M17" s="65">
        <v>6.8</v>
      </c>
      <c r="N17" s="28">
        <v>152</v>
      </c>
      <c r="O17" s="66">
        <v>0.03</v>
      </c>
      <c r="P17" s="2"/>
    </row>
    <row r="18" spans="1:16" ht="15.75" thickBot="1" x14ac:dyDescent="0.3">
      <c r="A18" s="2"/>
      <c r="C18" s="21" t="s">
        <v>47</v>
      </c>
      <c r="D18" s="11">
        <v>64.88</v>
      </c>
      <c r="E18" s="11"/>
      <c r="F18" s="22">
        <v>231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62.98</v>
      </c>
      <c r="E20" s="11"/>
      <c r="F20" s="22">
        <v>209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76.709999999999994</v>
      </c>
      <c r="E21" s="11"/>
      <c r="F21" s="22">
        <v>1609</v>
      </c>
      <c r="G21" s="16"/>
      <c r="H21" s="165">
        <v>11</v>
      </c>
      <c r="I21" s="167">
        <v>559</v>
      </c>
      <c r="J21" s="167">
        <v>444</v>
      </c>
      <c r="K21" s="169">
        <f>((I21-J21)/I21)</f>
        <v>0.20572450805008943</v>
      </c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74.98</v>
      </c>
      <c r="E22" s="11">
        <v>6.6</v>
      </c>
      <c r="F22" s="22">
        <v>489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474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76.63</v>
      </c>
      <c r="E24" s="11">
        <v>6.3</v>
      </c>
      <c r="F24" s="22">
        <v>970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0.58841158841158836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960</v>
      </c>
      <c r="G25" s="16"/>
      <c r="M25" s="173" t="s">
        <v>64</v>
      </c>
      <c r="N25" s="174"/>
      <c r="O25" s="37">
        <f>(J10-J11)/J10</f>
        <v>0.33689320388349514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0.35505124450951686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-1.8161180476730987E-2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90.79</v>
      </c>
      <c r="E28" s="33"/>
      <c r="F28" s="34"/>
      <c r="G28" s="46"/>
      <c r="H28" s="47" t="s">
        <v>72</v>
      </c>
      <c r="I28" s="33">
        <v>771</v>
      </c>
      <c r="J28" s="33">
        <v>662</v>
      </c>
      <c r="K28" s="34">
        <f>I28-J28</f>
        <v>109</v>
      </c>
      <c r="M28" s="182" t="s">
        <v>73</v>
      </c>
      <c r="N28" s="183"/>
      <c r="O28" s="70">
        <f>(J10-J13)/J10</f>
        <v>0.56456310679611654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68.599999999999994</v>
      </c>
      <c r="F29" s="34">
        <v>93.91</v>
      </c>
      <c r="G29" s="48">
        <v>6.1</v>
      </c>
      <c r="H29" s="65" t="s">
        <v>2</v>
      </c>
      <c r="I29" s="35">
        <v>255</v>
      </c>
      <c r="J29" s="35">
        <v>231</v>
      </c>
      <c r="K29" s="36">
        <f>I29-J29</f>
        <v>24</v>
      </c>
      <c r="L29" s="49"/>
      <c r="M29" s="187" t="s">
        <v>75</v>
      </c>
      <c r="N29" s="188"/>
      <c r="O29" s="71">
        <f>(J9-J13)/J9</f>
        <v>0.82077922077922083</v>
      </c>
      <c r="P29" s="2"/>
    </row>
    <row r="30" spans="1:16" ht="15" customHeight="1" x14ac:dyDescent="0.25">
      <c r="A30" s="2"/>
      <c r="B30" s="41"/>
      <c r="C30" s="45" t="s">
        <v>76</v>
      </c>
      <c r="D30" s="33">
        <v>75.150000000000006</v>
      </c>
      <c r="E30" s="33">
        <v>61.01</v>
      </c>
      <c r="F30" s="34">
        <v>81.19</v>
      </c>
      <c r="P30" s="2"/>
    </row>
    <row r="31" spans="1:16" ht="15" customHeight="1" x14ac:dyDescent="0.25">
      <c r="A31" s="2"/>
      <c r="B31" s="41"/>
      <c r="C31" s="45" t="s">
        <v>77</v>
      </c>
      <c r="D31" s="33">
        <v>73.849999999999994</v>
      </c>
      <c r="E31" s="33">
        <v>51.96</v>
      </c>
      <c r="F31" s="34">
        <v>70.36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56.77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91.03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500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501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502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503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504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505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1680</v>
      </c>
      <c r="G64" s="12"/>
      <c r="H64" s="12"/>
      <c r="I64" s="12"/>
      <c r="J64" s="159">
        <f>AVERAGE(F64:I64)</f>
        <v>1680</v>
      </c>
      <c r="K64" s="160"/>
      <c r="M64" s="8">
        <v>2</v>
      </c>
      <c r="N64" s="157">
        <v>9.9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603</v>
      </c>
      <c r="G65" s="12"/>
      <c r="H65" s="12"/>
      <c r="I65" s="12"/>
      <c r="J65" s="159">
        <f t="shared" ref="J65:J70" si="1">AVERAGE(F65:I65)</f>
        <v>603</v>
      </c>
      <c r="K65" s="160"/>
      <c r="M65" s="8">
        <v>3</v>
      </c>
      <c r="N65" s="157">
        <v>9.5</v>
      </c>
      <c r="O65" s="158"/>
      <c r="P65" s="2"/>
    </row>
    <row r="66" spans="1:16" ht="15" customHeight="1" x14ac:dyDescent="0.25">
      <c r="A66" s="2"/>
      <c r="C66" s="9" t="s">
        <v>28</v>
      </c>
      <c r="D66" s="11">
        <v>62.3</v>
      </c>
      <c r="E66" s="11">
        <v>6.9</v>
      </c>
      <c r="F66" s="11">
        <v>1263</v>
      </c>
      <c r="G66" s="11">
        <v>1232</v>
      </c>
      <c r="H66" s="11">
        <v>1359</v>
      </c>
      <c r="I66" s="11">
        <v>1293</v>
      </c>
      <c r="J66" s="159">
        <f t="shared" si="1"/>
        <v>1286.75</v>
      </c>
      <c r="K66" s="160"/>
      <c r="M66" s="8">
        <v>4</v>
      </c>
      <c r="N66" s="157">
        <v>9.1999999999999993</v>
      </c>
      <c r="O66" s="158"/>
      <c r="P66" s="2"/>
    </row>
    <row r="67" spans="1:16" ht="15" customHeight="1" x14ac:dyDescent="0.25">
      <c r="A67" s="2"/>
      <c r="C67" s="9" t="s">
        <v>30</v>
      </c>
      <c r="D67" s="11">
        <v>58.25</v>
      </c>
      <c r="E67" s="11">
        <v>8.3000000000000007</v>
      </c>
      <c r="F67" s="11">
        <v>508</v>
      </c>
      <c r="G67" s="11">
        <v>567</v>
      </c>
      <c r="H67" s="11">
        <v>525</v>
      </c>
      <c r="I67" s="11">
        <v>503</v>
      </c>
      <c r="J67" s="159">
        <f t="shared" si="1"/>
        <v>525.75</v>
      </c>
      <c r="K67" s="160"/>
      <c r="M67" s="8">
        <v>5</v>
      </c>
      <c r="N67" s="157">
        <v>8.6999999999999993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294</v>
      </c>
      <c r="G68" s="63">
        <v>332</v>
      </c>
      <c r="H68" s="63">
        <v>350</v>
      </c>
      <c r="I68" s="63">
        <v>320</v>
      </c>
      <c r="J68" s="159">
        <f t="shared" si="1"/>
        <v>324</v>
      </c>
      <c r="K68" s="160"/>
      <c r="M68" s="13">
        <v>6</v>
      </c>
      <c r="N68" s="161">
        <v>7.5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219</v>
      </c>
      <c r="G69" s="63">
        <v>221</v>
      </c>
      <c r="H69" s="63">
        <v>252</v>
      </c>
      <c r="I69" s="63">
        <v>241</v>
      </c>
      <c r="J69" s="159">
        <f t="shared" si="1"/>
        <v>233.25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57.08</v>
      </c>
      <c r="E70" s="15">
        <v>7.1</v>
      </c>
      <c r="F70" s="15">
        <v>216</v>
      </c>
      <c r="G70" s="15">
        <v>218</v>
      </c>
      <c r="H70" s="15">
        <v>248</v>
      </c>
      <c r="I70" s="15">
        <v>239</v>
      </c>
      <c r="J70" s="163">
        <f t="shared" si="1"/>
        <v>230.25</v>
      </c>
      <c r="K70" s="164"/>
      <c r="M70" s="67" t="s">
        <v>39</v>
      </c>
      <c r="N70" s="65">
        <v>3.25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16.47</v>
      </c>
      <c r="E73" s="11">
        <v>9.6</v>
      </c>
      <c r="F73" s="22">
        <v>1293</v>
      </c>
      <c r="G73" s="16"/>
      <c r="H73" s="23" t="s">
        <v>1</v>
      </c>
      <c r="I73" s="175">
        <v>5.61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63.57</v>
      </c>
      <c r="E74" s="11"/>
      <c r="F74" s="22">
        <v>223</v>
      </c>
      <c r="G74" s="16"/>
      <c r="H74" s="27" t="s">
        <v>2</v>
      </c>
      <c r="I74" s="177">
        <v>5.38</v>
      </c>
      <c r="J74" s="177"/>
      <c r="K74" s="178"/>
      <c r="M74" s="65">
        <v>6.9</v>
      </c>
      <c r="N74" s="28">
        <v>68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65.53</v>
      </c>
      <c r="E75" s="11"/>
      <c r="F75" s="22">
        <v>221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65.349999999999994</v>
      </c>
      <c r="E77" s="11"/>
      <c r="F77" s="22">
        <v>218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75.83</v>
      </c>
      <c r="E78" s="11"/>
      <c r="F78" s="22">
        <v>1725</v>
      </c>
      <c r="G78" s="16"/>
      <c r="H78" s="165"/>
      <c r="I78" s="167"/>
      <c r="J78" s="167"/>
      <c r="K78" s="169" t="e">
        <f>((I78-J78)/I78)</f>
        <v>#DIV/0!</v>
      </c>
      <c r="M78" s="13">
        <v>2</v>
      </c>
      <c r="N78" s="35">
        <v>5.9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74.53</v>
      </c>
      <c r="E79" s="11">
        <v>6.7</v>
      </c>
      <c r="F79" s="22">
        <v>480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467</v>
      </c>
      <c r="G80" s="16"/>
      <c r="H80" s="165">
        <v>8</v>
      </c>
      <c r="I80" s="167">
        <v>416</v>
      </c>
      <c r="J80" s="167">
        <v>255</v>
      </c>
      <c r="K80" s="169">
        <f>((I80-J80)/I80)</f>
        <v>0.38701923076923078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76.42</v>
      </c>
      <c r="E81" s="11">
        <v>6.4</v>
      </c>
      <c r="F81" s="22">
        <v>979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0.59141247328540902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958</v>
      </c>
      <c r="G82" s="16"/>
      <c r="M82" s="173" t="s">
        <v>64</v>
      </c>
      <c r="N82" s="174"/>
      <c r="O82" s="37">
        <f>(J67-J68)/J67</f>
        <v>0.38373751783166904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0.28009259259259262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1.2861736334405145E-2</v>
      </c>
      <c r="P84" s="2"/>
    </row>
    <row r="85" spans="1:16" x14ac:dyDescent="0.25">
      <c r="A85" s="2"/>
      <c r="B85" s="41"/>
      <c r="C85" s="45" t="s">
        <v>71</v>
      </c>
      <c r="D85" s="33">
        <v>91.3</v>
      </c>
      <c r="E85" s="33"/>
      <c r="F85" s="34"/>
      <c r="G85" s="46"/>
      <c r="H85" s="47" t="s">
        <v>72</v>
      </c>
      <c r="I85" s="33">
        <v>331</v>
      </c>
      <c r="J85" s="33">
        <v>266</v>
      </c>
      <c r="K85" s="34">
        <f>I85-J85</f>
        <v>65</v>
      </c>
      <c r="M85" s="182" t="s">
        <v>73</v>
      </c>
      <c r="N85" s="183"/>
      <c r="O85" s="70">
        <f>(J67-J70)/J67</f>
        <v>0.56205420827389441</v>
      </c>
      <c r="P85" s="2"/>
    </row>
    <row r="86" spans="1:16" ht="15.75" thickBot="1" x14ac:dyDescent="0.3">
      <c r="A86" s="2"/>
      <c r="B86" s="41"/>
      <c r="C86" s="45" t="s">
        <v>74</v>
      </c>
      <c r="D86" s="33">
        <v>72.75</v>
      </c>
      <c r="E86" s="33">
        <v>68.3</v>
      </c>
      <c r="F86" s="34">
        <v>93.88</v>
      </c>
      <c r="G86" s="48">
        <v>5.8</v>
      </c>
      <c r="H86" s="65" t="s">
        <v>2</v>
      </c>
      <c r="I86" s="35">
        <v>190</v>
      </c>
      <c r="J86" s="35">
        <v>157</v>
      </c>
      <c r="K86" s="34">
        <f>I86-J86</f>
        <v>33</v>
      </c>
      <c r="L86" s="49"/>
      <c r="M86" s="187" t="s">
        <v>75</v>
      </c>
      <c r="N86" s="188"/>
      <c r="O86" s="71">
        <f>(J66-J70)/J66</f>
        <v>0.82106081212356707</v>
      </c>
      <c r="P86" s="2"/>
    </row>
    <row r="87" spans="1:16" ht="15" customHeight="1" x14ac:dyDescent="0.25">
      <c r="A87" s="2"/>
      <c r="B87" s="41"/>
      <c r="C87" s="45" t="s">
        <v>76</v>
      </c>
      <c r="D87" s="33">
        <v>76.2</v>
      </c>
      <c r="E87" s="33">
        <v>61.76</v>
      </c>
      <c r="F87" s="34">
        <v>81.05</v>
      </c>
      <c r="P87" s="2"/>
    </row>
    <row r="88" spans="1:16" ht="15" customHeight="1" x14ac:dyDescent="0.25">
      <c r="A88" s="2"/>
      <c r="B88" s="41"/>
      <c r="C88" s="45" t="s">
        <v>77</v>
      </c>
      <c r="D88" s="33">
        <v>74.95</v>
      </c>
      <c r="E88" s="33">
        <v>52.6</v>
      </c>
      <c r="F88" s="34">
        <v>70.180000000000007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53.3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91.3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506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507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508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509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510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511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96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1662</v>
      </c>
      <c r="G119" s="12"/>
      <c r="H119" s="12"/>
      <c r="I119" s="12"/>
      <c r="J119" s="159">
        <f>AVERAGE(F119:I119)</f>
        <v>1662</v>
      </c>
      <c r="K119" s="160"/>
      <c r="M119" s="8">
        <v>2</v>
      </c>
      <c r="N119" s="157">
        <v>9.8000000000000007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655</v>
      </c>
      <c r="G120" s="12"/>
      <c r="H120" s="12"/>
      <c r="I120" s="12"/>
      <c r="J120" s="159">
        <f t="shared" ref="J120:J125" si="2">AVERAGE(F120:I120)</f>
        <v>655</v>
      </c>
      <c r="K120" s="160"/>
      <c r="M120" s="8">
        <v>3</v>
      </c>
      <c r="N120" s="157">
        <v>9.6999999999999993</v>
      </c>
      <c r="O120" s="158"/>
      <c r="P120" s="2"/>
    </row>
    <row r="121" spans="1:16" x14ac:dyDescent="0.25">
      <c r="A121" s="2"/>
      <c r="C121" s="9" t="s">
        <v>28</v>
      </c>
      <c r="D121" s="11">
        <v>65.08</v>
      </c>
      <c r="E121" s="11">
        <v>7.8</v>
      </c>
      <c r="F121" s="11">
        <v>1212</v>
      </c>
      <c r="G121" s="11">
        <v>1254</v>
      </c>
      <c r="H121" s="11">
        <v>1242</v>
      </c>
      <c r="I121" s="11">
        <v>1326</v>
      </c>
      <c r="J121" s="159">
        <f t="shared" si="2"/>
        <v>1258.5</v>
      </c>
      <c r="K121" s="160"/>
      <c r="M121" s="8">
        <v>4</v>
      </c>
      <c r="N121" s="157">
        <v>8.6</v>
      </c>
      <c r="O121" s="158"/>
      <c r="P121" s="2"/>
    </row>
    <row r="122" spans="1:16" x14ac:dyDescent="0.25">
      <c r="A122" s="2"/>
      <c r="C122" s="9" t="s">
        <v>30</v>
      </c>
      <c r="D122" s="11">
        <v>59.72</v>
      </c>
      <c r="E122" s="11">
        <v>8.8000000000000007</v>
      </c>
      <c r="F122" s="11">
        <v>551</v>
      </c>
      <c r="G122" s="11">
        <v>540</v>
      </c>
      <c r="H122" s="11">
        <v>535</v>
      </c>
      <c r="I122" s="11">
        <v>622</v>
      </c>
      <c r="J122" s="159">
        <f t="shared" si="2"/>
        <v>562</v>
      </c>
      <c r="K122" s="160"/>
      <c r="M122" s="8">
        <v>5</v>
      </c>
      <c r="N122" s="157">
        <v>8.4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353</v>
      </c>
      <c r="G123" s="63">
        <v>348</v>
      </c>
      <c r="H123" s="63">
        <v>352</v>
      </c>
      <c r="I123" s="63">
        <v>375</v>
      </c>
      <c r="J123" s="159">
        <f t="shared" si="2"/>
        <v>357</v>
      </c>
      <c r="K123" s="160"/>
      <c r="M123" s="13">
        <v>6</v>
      </c>
      <c r="N123" s="161">
        <v>7.3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209</v>
      </c>
      <c r="G124" s="63">
        <v>201</v>
      </c>
      <c r="H124" s="63">
        <v>206</v>
      </c>
      <c r="I124" s="63">
        <v>218</v>
      </c>
      <c r="J124" s="159">
        <f t="shared" si="2"/>
        <v>208.5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59.18</v>
      </c>
      <c r="E125" s="15">
        <v>7.5</v>
      </c>
      <c r="F125" s="15">
        <v>212</v>
      </c>
      <c r="G125" s="15">
        <v>205</v>
      </c>
      <c r="H125" s="15">
        <v>210</v>
      </c>
      <c r="I125" s="15">
        <v>220</v>
      </c>
      <c r="J125" s="163">
        <f t="shared" si="2"/>
        <v>211.75</v>
      </c>
      <c r="K125" s="164"/>
      <c r="M125" s="67" t="s">
        <v>39</v>
      </c>
      <c r="N125" s="65">
        <v>3.13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22.56</v>
      </c>
      <c r="E128" s="11">
        <v>10.3</v>
      </c>
      <c r="F128" s="22">
        <v>1125</v>
      </c>
      <c r="G128" s="16"/>
      <c r="H128" s="23" t="s">
        <v>1</v>
      </c>
      <c r="I128" s="175">
        <v>5.66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62.55</v>
      </c>
      <c r="E129" s="11"/>
      <c r="F129" s="22">
        <v>222</v>
      </c>
      <c r="G129" s="16"/>
      <c r="H129" s="27" t="s">
        <v>2</v>
      </c>
      <c r="I129" s="177">
        <v>5.21</v>
      </c>
      <c r="J129" s="177"/>
      <c r="K129" s="178"/>
      <c r="M129" s="65">
        <v>6.9</v>
      </c>
      <c r="N129" s="28">
        <v>86</v>
      </c>
      <c r="O129" s="66">
        <v>0.04</v>
      </c>
      <c r="P129" s="2"/>
    </row>
    <row r="130" spans="1:16" ht="15" customHeight="1" thickBot="1" x14ac:dyDescent="0.3">
      <c r="A130" s="2"/>
      <c r="C130" s="21" t="s">
        <v>47</v>
      </c>
      <c r="D130" s="11">
        <v>64.709999999999994</v>
      </c>
      <c r="E130" s="11"/>
      <c r="F130" s="22">
        <v>218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65.84</v>
      </c>
      <c r="E132" s="11"/>
      <c r="F132" s="22">
        <v>215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73.84</v>
      </c>
      <c r="E133" s="11"/>
      <c r="F133" s="22">
        <v>1774</v>
      </c>
      <c r="G133" s="16"/>
      <c r="H133" s="165">
        <v>1</v>
      </c>
      <c r="I133" s="167">
        <v>640</v>
      </c>
      <c r="J133" s="167">
        <v>235</v>
      </c>
      <c r="K133" s="169">
        <f>((I133-J133)/I133)</f>
        <v>0.6328125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74.44</v>
      </c>
      <c r="E134" s="11">
        <v>6.9</v>
      </c>
      <c r="F134" s="22">
        <v>525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496</v>
      </c>
      <c r="G135" s="16"/>
      <c r="H135" s="165">
        <v>12</v>
      </c>
      <c r="I135" s="167">
        <v>383</v>
      </c>
      <c r="J135" s="167">
        <v>145</v>
      </c>
      <c r="K135" s="169">
        <f>((I135-J135)/I135)</f>
        <v>0.62140992167101827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76.31</v>
      </c>
      <c r="E136" s="11">
        <v>6.3</v>
      </c>
      <c r="F136" s="22">
        <v>1045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0.55343663090981332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994</v>
      </c>
      <c r="G137" s="16"/>
      <c r="M137" s="173" t="s">
        <v>64</v>
      </c>
      <c r="N137" s="174"/>
      <c r="O137" s="37">
        <f>(J122-J123)/J122</f>
        <v>0.36476868327402134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0.41596638655462187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-1.5587529976019185E-2</v>
      </c>
      <c r="P139" s="2"/>
    </row>
    <row r="140" spans="1:16" x14ac:dyDescent="0.25">
      <c r="A140" s="2"/>
      <c r="B140" s="41"/>
      <c r="C140" s="45" t="s">
        <v>71</v>
      </c>
      <c r="D140" s="33">
        <v>91.42</v>
      </c>
      <c r="E140" s="33"/>
      <c r="F140" s="34"/>
      <c r="G140" s="46"/>
      <c r="H140" s="47" t="s">
        <v>1</v>
      </c>
      <c r="I140" s="33">
        <v>564</v>
      </c>
      <c r="J140" s="33">
        <v>492</v>
      </c>
      <c r="K140" s="34">
        <f>I140-J140</f>
        <v>72</v>
      </c>
      <c r="M140" s="182" t="s">
        <v>73</v>
      </c>
      <c r="N140" s="183"/>
      <c r="O140" s="70">
        <f>(J122-J125)/J122</f>
        <v>0.62322064056939497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72.349999999999994</v>
      </c>
      <c r="E141" s="33">
        <v>68.400000000000006</v>
      </c>
      <c r="F141" s="34">
        <v>94.55</v>
      </c>
      <c r="G141" s="48">
        <v>5.2</v>
      </c>
      <c r="H141" s="65" t="s">
        <v>2</v>
      </c>
      <c r="I141" s="35">
        <v>232</v>
      </c>
      <c r="J141" s="35">
        <v>193</v>
      </c>
      <c r="K141" s="34">
        <f>I141-J141</f>
        <v>39</v>
      </c>
      <c r="L141" s="49"/>
      <c r="M141" s="187" t="s">
        <v>75</v>
      </c>
      <c r="N141" s="188"/>
      <c r="O141" s="71">
        <f>(J121-J125)/J121</f>
        <v>0.83174413984902662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77.849999999999994</v>
      </c>
      <c r="E142" s="33">
        <v>63</v>
      </c>
      <c r="F142" s="34">
        <v>81.349999999999994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73.650000000000006</v>
      </c>
      <c r="E143" s="33">
        <v>52.6</v>
      </c>
      <c r="F143" s="34">
        <v>71.42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53.31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91.65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512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513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514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515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516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517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10958-1F83-42A2-BBB3-A5B8D0151C89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1089</v>
      </c>
    </row>
    <row r="7" spans="1:19" x14ac:dyDescent="0.25">
      <c r="A7" s="2"/>
      <c r="C7" s="9" t="s">
        <v>26</v>
      </c>
      <c r="D7" s="10"/>
      <c r="E7" s="10"/>
      <c r="F7" s="11">
        <v>1559</v>
      </c>
      <c r="G7" s="12"/>
      <c r="H7" s="12"/>
      <c r="I7" s="12"/>
      <c r="J7" s="159">
        <f>AVERAGE(F7:I7)</f>
        <v>1559</v>
      </c>
      <c r="K7" s="160"/>
      <c r="M7" s="8">
        <v>2</v>
      </c>
      <c r="N7" s="157">
        <v>9.3000000000000007</v>
      </c>
      <c r="O7" s="158"/>
      <c r="P7" s="2"/>
      <c r="R7" s="56" t="s">
        <v>1</v>
      </c>
      <c r="S7" s="72">
        <f>AVERAGE(J10,J67,J122)</f>
        <v>549</v>
      </c>
    </row>
    <row r="8" spans="1:19" x14ac:dyDescent="0.25">
      <c r="A8" s="2"/>
      <c r="C8" s="9" t="s">
        <v>27</v>
      </c>
      <c r="D8" s="10"/>
      <c r="E8" s="10"/>
      <c r="F8" s="11">
        <v>588</v>
      </c>
      <c r="G8" s="12"/>
      <c r="H8" s="12"/>
      <c r="I8" s="12"/>
      <c r="J8" s="159">
        <f t="shared" ref="J8:J13" si="0">AVERAGE(F8:I8)</f>
        <v>588</v>
      </c>
      <c r="K8" s="160"/>
      <c r="M8" s="8">
        <v>3</v>
      </c>
      <c r="N8" s="157">
        <v>9.1</v>
      </c>
      <c r="O8" s="158"/>
      <c r="P8" s="2"/>
      <c r="R8" s="56" t="s">
        <v>2</v>
      </c>
      <c r="S8" s="73">
        <f>AVERAGE(J13,J70,J125)</f>
        <v>225.5</v>
      </c>
    </row>
    <row r="9" spans="1:19" x14ac:dyDescent="0.25">
      <c r="A9" s="2"/>
      <c r="C9" s="9" t="s">
        <v>28</v>
      </c>
      <c r="D9" s="11">
        <v>62.02</v>
      </c>
      <c r="E9" s="11">
        <v>6.9</v>
      </c>
      <c r="F9" s="11">
        <v>1169</v>
      </c>
      <c r="G9" s="11">
        <v>1178</v>
      </c>
      <c r="H9" s="11">
        <v>1151</v>
      </c>
      <c r="I9" s="11">
        <v>1111</v>
      </c>
      <c r="J9" s="159">
        <f t="shared" si="0"/>
        <v>1152.25</v>
      </c>
      <c r="K9" s="160"/>
      <c r="M9" s="8">
        <v>4</v>
      </c>
      <c r="N9" s="157">
        <v>7.2</v>
      </c>
      <c r="O9" s="158"/>
      <c r="P9" s="2"/>
      <c r="R9" s="74" t="s">
        <v>576</v>
      </c>
      <c r="S9" s="76">
        <f>S6-S7</f>
        <v>540</v>
      </c>
    </row>
    <row r="10" spans="1:19" x14ac:dyDescent="0.25">
      <c r="A10" s="2"/>
      <c r="C10" s="9" t="s">
        <v>30</v>
      </c>
      <c r="D10" s="11">
        <v>60.14</v>
      </c>
      <c r="E10" s="11">
        <v>8.4</v>
      </c>
      <c r="F10" s="11">
        <v>579</v>
      </c>
      <c r="G10" s="11">
        <v>575</v>
      </c>
      <c r="H10" s="11">
        <v>595</v>
      </c>
      <c r="I10" s="11">
        <v>666</v>
      </c>
      <c r="J10" s="159">
        <f t="shared" si="0"/>
        <v>603.75</v>
      </c>
      <c r="K10" s="160"/>
      <c r="M10" s="8">
        <v>5</v>
      </c>
      <c r="N10" s="157">
        <v>7.4</v>
      </c>
      <c r="O10" s="158"/>
      <c r="P10" s="2"/>
      <c r="R10" s="74" t="s">
        <v>31</v>
      </c>
      <c r="S10" s="76">
        <f>S7-S8</f>
        <v>323.5</v>
      </c>
    </row>
    <row r="11" spans="1:19" ht="15.75" thickBot="1" x14ac:dyDescent="0.3">
      <c r="A11" s="2"/>
      <c r="C11" s="9" t="s">
        <v>32</v>
      </c>
      <c r="D11" s="11"/>
      <c r="E11" s="11"/>
      <c r="F11" s="11">
        <v>388</v>
      </c>
      <c r="G11" s="63">
        <v>401</v>
      </c>
      <c r="H11" s="63">
        <v>422</v>
      </c>
      <c r="I11" s="63">
        <v>455</v>
      </c>
      <c r="J11" s="159">
        <f t="shared" si="0"/>
        <v>416.5</v>
      </c>
      <c r="K11" s="160"/>
      <c r="M11" s="13">
        <v>6</v>
      </c>
      <c r="N11" s="161">
        <v>6.8</v>
      </c>
      <c r="O11" s="162"/>
      <c r="P11" s="2"/>
      <c r="R11" s="74" t="s">
        <v>29</v>
      </c>
      <c r="S11" s="75">
        <f>S6-S8</f>
        <v>863.5</v>
      </c>
    </row>
    <row r="12" spans="1:19" ht="15.75" thickBot="1" x14ac:dyDescent="0.3">
      <c r="A12" s="2"/>
      <c r="C12" s="9" t="s">
        <v>34</v>
      </c>
      <c r="D12" s="11"/>
      <c r="E12" s="11"/>
      <c r="F12" s="11">
        <v>241</v>
      </c>
      <c r="G12" s="63">
        <v>244</v>
      </c>
      <c r="H12" s="63">
        <v>258</v>
      </c>
      <c r="I12" s="63">
        <v>259</v>
      </c>
      <c r="J12" s="159">
        <f t="shared" si="0"/>
        <v>250.5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0.49586776859504134</v>
      </c>
    </row>
    <row r="13" spans="1:19" ht="15.75" thickBot="1" x14ac:dyDescent="0.3">
      <c r="A13" s="2"/>
      <c r="C13" s="14" t="s">
        <v>38</v>
      </c>
      <c r="D13" s="15">
        <v>59.69</v>
      </c>
      <c r="E13" s="15">
        <v>7.4</v>
      </c>
      <c r="F13" s="15">
        <v>250</v>
      </c>
      <c r="G13" s="15">
        <v>254</v>
      </c>
      <c r="H13" s="15">
        <v>265</v>
      </c>
      <c r="I13" s="15">
        <v>269</v>
      </c>
      <c r="J13" s="163">
        <f t="shared" si="0"/>
        <v>259.5</v>
      </c>
      <c r="K13" s="164"/>
      <c r="M13" s="67" t="s">
        <v>39</v>
      </c>
      <c r="N13" s="65">
        <v>3.61</v>
      </c>
      <c r="O13" s="66">
        <v>5.33</v>
      </c>
      <c r="P13" s="2"/>
      <c r="R13" s="77" t="s">
        <v>37</v>
      </c>
      <c r="S13" s="78">
        <f>S10/S7</f>
        <v>0.58925318761384338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0.79292929292929293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16.71</v>
      </c>
      <c r="E16" s="11">
        <v>10.199999999999999</v>
      </c>
      <c r="F16" s="22">
        <v>1078</v>
      </c>
      <c r="G16" s="16"/>
      <c r="H16" s="23" t="s">
        <v>1</v>
      </c>
      <c r="I16" s="175">
        <v>5.83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65.55</v>
      </c>
      <c r="E17" s="11"/>
      <c r="F17" s="22">
        <v>222</v>
      </c>
      <c r="G17" s="16"/>
      <c r="H17" s="27" t="s">
        <v>2</v>
      </c>
      <c r="I17" s="177">
        <v>5.38</v>
      </c>
      <c r="J17" s="177"/>
      <c r="K17" s="178"/>
      <c r="M17" s="65">
        <v>6.9</v>
      </c>
      <c r="N17" s="28">
        <v>162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66.08</v>
      </c>
      <c r="E18" s="11"/>
      <c r="F18" s="22">
        <v>248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66.89</v>
      </c>
      <c r="E20" s="11"/>
      <c r="F20" s="22">
        <v>231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75.760000000000005</v>
      </c>
      <c r="E21" s="11"/>
      <c r="F21" s="22">
        <v>1617</v>
      </c>
      <c r="G21" s="16"/>
      <c r="H21" s="165">
        <v>2</v>
      </c>
      <c r="I21" s="167">
        <v>707</v>
      </c>
      <c r="J21" s="167">
        <v>215</v>
      </c>
      <c r="K21" s="169">
        <f>((I21-J21)/I21)</f>
        <v>0.69589816124469595</v>
      </c>
      <c r="M21" s="13">
        <v>2</v>
      </c>
      <c r="N21" s="35">
        <v>5.5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75.33</v>
      </c>
      <c r="E22" s="11">
        <v>6.6</v>
      </c>
      <c r="F22" s="22">
        <v>389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381</v>
      </c>
      <c r="G23" s="16"/>
      <c r="H23" s="165"/>
      <c r="I23" s="167"/>
      <c r="J23" s="167"/>
      <c r="K23" s="169" t="e">
        <f>((I23-J23)/I23)</f>
        <v>#DIV/0!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76.81</v>
      </c>
      <c r="E24" s="11">
        <v>6.2</v>
      </c>
      <c r="F24" s="22">
        <v>939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0.47602516814927315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922</v>
      </c>
      <c r="G25" s="16"/>
      <c r="M25" s="173" t="s">
        <v>64</v>
      </c>
      <c r="N25" s="174"/>
      <c r="O25" s="37">
        <f>(J10-J11)/J10</f>
        <v>0.31014492753623191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0.39855942376950781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-3.5928143712574849E-2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90.89</v>
      </c>
      <c r="E28" s="33"/>
      <c r="F28" s="34"/>
      <c r="G28" s="46"/>
      <c r="H28" s="47" t="s">
        <v>72</v>
      </c>
      <c r="I28" s="33">
        <v>792</v>
      </c>
      <c r="J28" s="33">
        <v>686</v>
      </c>
      <c r="K28" s="34">
        <f>I28-J28</f>
        <v>106</v>
      </c>
      <c r="M28" s="182" t="s">
        <v>73</v>
      </c>
      <c r="N28" s="183"/>
      <c r="O28" s="70">
        <f>(J10-J13)/J10</f>
        <v>0.57018633540372676</v>
      </c>
      <c r="P28" s="2"/>
    </row>
    <row r="29" spans="1:16" ht="15.75" thickBot="1" x14ac:dyDescent="0.3">
      <c r="A29" s="2"/>
      <c r="B29" s="41"/>
      <c r="C29" s="45" t="s">
        <v>74</v>
      </c>
      <c r="D29" s="33">
        <v>72.75</v>
      </c>
      <c r="E29" s="33">
        <v>67.7</v>
      </c>
      <c r="F29" s="34">
        <v>93.07</v>
      </c>
      <c r="G29" s="48">
        <v>6</v>
      </c>
      <c r="H29" s="65" t="s">
        <v>2</v>
      </c>
      <c r="I29" s="35">
        <v>284</v>
      </c>
      <c r="J29" s="35">
        <v>266</v>
      </c>
      <c r="K29" s="36">
        <f>I29-J29</f>
        <v>18</v>
      </c>
      <c r="L29" s="49"/>
      <c r="M29" s="187" t="s">
        <v>75</v>
      </c>
      <c r="N29" s="188"/>
      <c r="O29" s="71">
        <f>(J9-J13)/J9</f>
        <v>0.77478845736602298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78.05</v>
      </c>
      <c r="E30" s="33">
        <v>63.82</v>
      </c>
      <c r="F30" s="34">
        <v>81.77</v>
      </c>
      <c r="P30" s="2"/>
    </row>
    <row r="31" spans="1:16" ht="15" customHeight="1" x14ac:dyDescent="0.25">
      <c r="A31" s="2"/>
      <c r="B31" s="41"/>
      <c r="C31" s="45" t="s">
        <v>77</v>
      </c>
      <c r="D31" s="33">
        <v>71.849999999999994</v>
      </c>
      <c r="E31" s="33">
        <v>50.08</v>
      </c>
      <c r="F31" s="34">
        <v>69.709999999999994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55.59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90.84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518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519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520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521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522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108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1630</v>
      </c>
      <c r="G64" s="12"/>
      <c r="H64" s="12"/>
      <c r="I64" s="12"/>
      <c r="J64" s="159">
        <f>AVERAGE(F64:I64)</f>
        <v>1630</v>
      </c>
      <c r="K64" s="160"/>
      <c r="M64" s="8">
        <v>2</v>
      </c>
      <c r="N64" s="157">
        <v>9.9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605</v>
      </c>
      <c r="G65" s="12"/>
      <c r="H65" s="12"/>
      <c r="I65" s="12"/>
      <c r="J65" s="159">
        <f t="shared" ref="J65:J70" si="1">AVERAGE(F65:I65)</f>
        <v>605</v>
      </c>
      <c r="K65" s="160"/>
      <c r="M65" s="8">
        <v>3</v>
      </c>
      <c r="N65" s="157">
        <v>9.6</v>
      </c>
      <c r="O65" s="158"/>
      <c r="P65" s="2"/>
    </row>
    <row r="66" spans="1:16" ht="15" customHeight="1" x14ac:dyDescent="0.25">
      <c r="A66" s="2"/>
      <c r="C66" s="9" t="s">
        <v>28</v>
      </c>
      <c r="D66" s="11">
        <v>60.73</v>
      </c>
      <c r="E66" s="11">
        <v>7.1</v>
      </c>
      <c r="F66" s="11">
        <v>1091</v>
      </c>
      <c r="G66" s="11">
        <v>1067</v>
      </c>
      <c r="H66" s="11">
        <v>1041</v>
      </c>
      <c r="I66" s="11">
        <v>1055</v>
      </c>
      <c r="J66" s="159">
        <f t="shared" si="1"/>
        <v>1063.5</v>
      </c>
      <c r="K66" s="160"/>
      <c r="M66" s="8">
        <v>4</v>
      </c>
      <c r="N66" s="157">
        <v>8.5</v>
      </c>
      <c r="O66" s="158"/>
      <c r="P66" s="2"/>
    </row>
    <row r="67" spans="1:16" ht="15" customHeight="1" x14ac:dyDescent="0.25">
      <c r="A67" s="2"/>
      <c r="C67" s="9" t="s">
        <v>30</v>
      </c>
      <c r="D67" s="11">
        <v>56.63</v>
      </c>
      <c r="E67" s="11">
        <v>8.3000000000000007</v>
      </c>
      <c r="F67" s="11">
        <v>611</v>
      </c>
      <c r="G67" s="11">
        <v>482</v>
      </c>
      <c r="H67" s="11">
        <v>521</v>
      </c>
      <c r="I67" s="11">
        <v>464</v>
      </c>
      <c r="J67" s="159">
        <f t="shared" si="1"/>
        <v>519.5</v>
      </c>
      <c r="K67" s="160"/>
      <c r="M67" s="8">
        <v>5</v>
      </c>
      <c r="N67" s="157">
        <v>8.6999999999999993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434</v>
      </c>
      <c r="G68" s="63">
        <v>314</v>
      </c>
      <c r="H68" s="63">
        <v>330</v>
      </c>
      <c r="I68" s="63">
        <v>292</v>
      </c>
      <c r="J68" s="159">
        <f t="shared" si="1"/>
        <v>342.5</v>
      </c>
      <c r="K68" s="160"/>
      <c r="M68" s="13">
        <v>6</v>
      </c>
      <c r="N68" s="161">
        <v>7.9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254</v>
      </c>
      <c r="G69" s="63">
        <v>211</v>
      </c>
      <c r="H69" s="63">
        <v>205</v>
      </c>
      <c r="I69" s="63">
        <v>200</v>
      </c>
      <c r="J69" s="159">
        <f t="shared" si="1"/>
        <v>217.5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56.24</v>
      </c>
      <c r="E70" s="15">
        <v>7.5</v>
      </c>
      <c r="F70" s="15">
        <v>252</v>
      </c>
      <c r="G70" s="15">
        <v>208</v>
      </c>
      <c r="H70" s="15">
        <v>203</v>
      </c>
      <c r="I70" s="15">
        <v>198</v>
      </c>
      <c r="J70" s="163">
        <f t="shared" si="1"/>
        <v>215.25</v>
      </c>
      <c r="K70" s="164"/>
      <c r="M70" s="67" t="s">
        <v>39</v>
      </c>
      <c r="N70" s="65">
        <v>3.41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15.37</v>
      </c>
      <c r="E73" s="11">
        <v>10.6</v>
      </c>
      <c r="F73" s="22">
        <v>1302</v>
      </c>
      <c r="G73" s="16"/>
      <c r="H73" s="23" t="s">
        <v>1</v>
      </c>
      <c r="I73" s="175">
        <v>6.28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61.67</v>
      </c>
      <c r="E74" s="11"/>
      <c r="F74" s="22">
        <v>230</v>
      </c>
      <c r="G74" s="16"/>
      <c r="H74" s="27" t="s">
        <v>2</v>
      </c>
      <c r="I74" s="177">
        <v>5.94</v>
      </c>
      <c r="J74" s="177"/>
      <c r="K74" s="178"/>
      <c r="M74" s="65">
        <v>6.9</v>
      </c>
      <c r="N74" s="28">
        <v>77</v>
      </c>
      <c r="O74" s="66">
        <v>0.03</v>
      </c>
      <c r="P74" s="2"/>
    </row>
    <row r="75" spans="1:16" ht="15" customHeight="1" thickBot="1" x14ac:dyDescent="0.3">
      <c r="A75" s="2"/>
      <c r="C75" s="21" t="s">
        <v>47</v>
      </c>
      <c r="D75" s="11">
        <v>63.91</v>
      </c>
      <c r="E75" s="11"/>
      <c r="F75" s="22">
        <v>227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63.35</v>
      </c>
      <c r="E77" s="11"/>
      <c r="F77" s="22">
        <v>224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5.8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75.3</v>
      </c>
      <c r="E78" s="11"/>
      <c r="F78" s="22">
        <v>1720</v>
      </c>
      <c r="G78" s="16"/>
      <c r="H78" s="165">
        <v>3</v>
      </c>
      <c r="I78" s="167">
        <v>583</v>
      </c>
      <c r="J78" s="167">
        <v>198</v>
      </c>
      <c r="K78" s="169">
        <f>((I78-J78)/I78)</f>
        <v>0.660377358490566</v>
      </c>
      <c r="M78" s="13">
        <v>2</v>
      </c>
      <c r="N78" s="35">
        <v>5.9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75.12</v>
      </c>
      <c r="E79" s="11">
        <v>6.7</v>
      </c>
      <c r="F79" s="22">
        <v>397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378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76.56</v>
      </c>
      <c r="E81" s="11">
        <v>6.3</v>
      </c>
      <c r="F81" s="22">
        <v>945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0.51151857075693463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929</v>
      </c>
      <c r="G82" s="16"/>
      <c r="M82" s="173" t="s">
        <v>64</v>
      </c>
      <c r="N82" s="174"/>
      <c r="O82" s="37">
        <f>(J67-J68)/J67</f>
        <v>0.34071222329162654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0.36496350364963503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1.0344827586206896E-2</v>
      </c>
      <c r="P84" s="2"/>
    </row>
    <row r="85" spans="1:16" x14ac:dyDescent="0.25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72</v>
      </c>
      <c r="I85" s="33">
        <v>389</v>
      </c>
      <c r="J85" s="33">
        <v>357</v>
      </c>
      <c r="K85" s="34">
        <f>I85-J85</f>
        <v>32</v>
      </c>
      <c r="M85" s="182" t="s">
        <v>73</v>
      </c>
      <c r="N85" s="183"/>
      <c r="O85" s="70">
        <f>(J67-J70)/J67</f>
        <v>0.58565928777670839</v>
      </c>
      <c r="P85" s="2"/>
    </row>
    <row r="86" spans="1:16" ht="15.75" thickBot="1" x14ac:dyDescent="0.3">
      <c r="A86" s="2"/>
      <c r="B86" s="41"/>
      <c r="C86" s="45" t="s">
        <v>74</v>
      </c>
      <c r="D86" s="33">
        <v>72.599999999999994</v>
      </c>
      <c r="E86" s="33">
        <v>67.8</v>
      </c>
      <c r="F86" s="34">
        <v>93.39</v>
      </c>
      <c r="G86" s="48">
        <v>5.8</v>
      </c>
      <c r="H86" s="65" t="s">
        <v>2</v>
      </c>
      <c r="I86" s="35">
        <v>204</v>
      </c>
      <c r="J86" s="35">
        <v>177</v>
      </c>
      <c r="K86" s="34">
        <f>I86-J86</f>
        <v>27</v>
      </c>
      <c r="L86" s="49"/>
      <c r="M86" s="187" t="s">
        <v>75</v>
      </c>
      <c r="N86" s="188"/>
      <c r="O86" s="71">
        <f>(J66-J70)/J66</f>
        <v>0.79760225669957685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78.599999999999994</v>
      </c>
      <c r="E87" s="33">
        <v>64.040000000000006</v>
      </c>
      <c r="F87" s="34">
        <v>81.48</v>
      </c>
      <c r="P87" s="2"/>
    </row>
    <row r="88" spans="1:16" ht="15" customHeight="1" x14ac:dyDescent="0.25">
      <c r="A88" s="2"/>
      <c r="B88" s="41"/>
      <c r="C88" s="45" t="s">
        <v>77</v>
      </c>
      <c r="D88" s="33">
        <v>74.05</v>
      </c>
      <c r="E88" s="33">
        <v>51.51</v>
      </c>
      <c r="F88" s="34">
        <v>69.56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52.95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91.45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523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524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525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383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438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526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 t="s">
        <v>527</v>
      </c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149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1558</v>
      </c>
      <c r="G119" s="12"/>
      <c r="H119" s="12"/>
      <c r="I119" s="12"/>
      <c r="J119" s="159">
        <f>AVERAGE(F119:I119)</f>
        <v>1558</v>
      </c>
      <c r="K119" s="160"/>
      <c r="M119" s="8">
        <v>2</v>
      </c>
      <c r="N119" s="157">
        <v>9.5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553</v>
      </c>
      <c r="G120" s="12"/>
      <c r="H120" s="12"/>
      <c r="I120" s="12"/>
      <c r="J120" s="159">
        <f t="shared" ref="J120:J125" si="2">AVERAGE(F120:I120)</f>
        <v>553</v>
      </c>
      <c r="K120" s="160"/>
      <c r="M120" s="8">
        <v>3</v>
      </c>
      <c r="N120" s="157">
        <v>9.4</v>
      </c>
      <c r="O120" s="158"/>
      <c r="P120" s="2"/>
    </row>
    <row r="121" spans="1:16" x14ac:dyDescent="0.25">
      <c r="A121" s="2"/>
      <c r="C121" s="9" t="s">
        <v>28</v>
      </c>
      <c r="D121" s="11">
        <v>62.64</v>
      </c>
      <c r="E121" s="11">
        <v>8.3000000000000007</v>
      </c>
      <c r="F121" s="11">
        <v>1051</v>
      </c>
      <c r="G121" s="11">
        <v>1048</v>
      </c>
      <c r="H121" s="11">
        <v>1041</v>
      </c>
      <c r="I121" s="11">
        <v>1065</v>
      </c>
      <c r="J121" s="159">
        <f t="shared" si="2"/>
        <v>1051.25</v>
      </c>
      <c r="K121" s="160"/>
      <c r="M121" s="8">
        <v>4</v>
      </c>
      <c r="N121" s="157">
        <v>8.1999999999999993</v>
      </c>
      <c r="O121" s="158"/>
      <c r="P121" s="2"/>
    </row>
    <row r="122" spans="1:16" x14ac:dyDescent="0.25">
      <c r="A122" s="2"/>
      <c r="C122" s="9" t="s">
        <v>30</v>
      </c>
      <c r="D122" s="11">
        <v>58.32</v>
      </c>
      <c r="E122" s="11">
        <v>8.5</v>
      </c>
      <c r="F122" s="11">
        <v>477</v>
      </c>
      <c r="G122" s="11">
        <v>482</v>
      </c>
      <c r="H122" s="11">
        <v>589</v>
      </c>
      <c r="I122" s="11">
        <v>547</v>
      </c>
      <c r="J122" s="159">
        <f t="shared" si="2"/>
        <v>523.75</v>
      </c>
      <c r="K122" s="160"/>
      <c r="M122" s="8">
        <v>5</v>
      </c>
      <c r="N122" s="157">
        <v>7.4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319</v>
      </c>
      <c r="G123" s="63">
        <v>343</v>
      </c>
      <c r="H123" s="63">
        <v>326</v>
      </c>
      <c r="I123" s="63">
        <v>297</v>
      </c>
      <c r="J123" s="159">
        <f t="shared" si="2"/>
        <v>321.25</v>
      </c>
      <c r="K123" s="160"/>
      <c r="M123" s="13">
        <v>6</v>
      </c>
      <c r="N123" s="161">
        <v>7.7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195</v>
      </c>
      <c r="G124" s="63">
        <v>200</v>
      </c>
      <c r="H124" s="63">
        <v>209</v>
      </c>
      <c r="I124" s="63">
        <v>195</v>
      </c>
      <c r="J124" s="159">
        <f t="shared" si="2"/>
        <v>199.75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57.52</v>
      </c>
      <c r="E125" s="15">
        <v>7.4</v>
      </c>
      <c r="F125" s="15">
        <v>195</v>
      </c>
      <c r="G125" s="15">
        <v>203</v>
      </c>
      <c r="H125" s="15">
        <v>211</v>
      </c>
      <c r="I125" s="15">
        <v>198</v>
      </c>
      <c r="J125" s="163">
        <f t="shared" si="2"/>
        <v>201.75</v>
      </c>
      <c r="K125" s="164"/>
      <c r="M125" s="67" t="s">
        <v>39</v>
      </c>
      <c r="N125" s="65">
        <v>3.17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22.78</v>
      </c>
      <c r="E128" s="11">
        <v>9.6</v>
      </c>
      <c r="F128" s="22">
        <v>896</v>
      </c>
      <c r="G128" s="16"/>
      <c r="H128" s="23" t="s">
        <v>1</v>
      </c>
      <c r="I128" s="175">
        <v>5.26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61.01</v>
      </c>
      <c r="E129" s="11"/>
      <c r="F129" s="22">
        <v>215</v>
      </c>
      <c r="G129" s="16"/>
      <c r="H129" s="27" t="s">
        <v>2</v>
      </c>
      <c r="I129" s="177">
        <v>5.0199999999999996</v>
      </c>
      <c r="J129" s="177"/>
      <c r="K129" s="178"/>
      <c r="M129" s="65">
        <v>6.9</v>
      </c>
      <c r="N129" s="28">
        <v>90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66.03</v>
      </c>
      <c r="E130" s="11"/>
      <c r="F130" s="22">
        <v>211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62.79</v>
      </c>
      <c r="E132" s="11"/>
      <c r="F132" s="22">
        <v>214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5.8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74.36</v>
      </c>
      <c r="E133" s="11"/>
      <c r="F133" s="22">
        <v>1706</v>
      </c>
      <c r="G133" s="16"/>
      <c r="H133" s="165">
        <v>4</v>
      </c>
      <c r="I133" s="167">
        <v>514</v>
      </c>
      <c r="J133" s="167">
        <v>462</v>
      </c>
      <c r="K133" s="169">
        <f>((I133-J133)/I133)</f>
        <v>0.10116731517509728</v>
      </c>
      <c r="M133" s="13">
        <v>2</v>
      </c>
      <c r="N133" s="35">
        <v>5.6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76.239999999999995</v>
      </c>
      <c r="E134" s="11">
        <v>7</v>
      </c>
      <c r="F134" s="22">
        <v>412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446</v>
      </c>
      <c r="G135" s="16"/>
      <c r="H135" s="165">
        <v>6</v>
      </c>
      <c r="I135" s="167">
        <v>333</v>
      </c>
      <c r="J135" s="167">
        <v>166</v>
      </c>
      <c r="K135" s="169">
        <f>((I135-J135)/I135)</f>
        <v>0.50150150150150152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76.510000000000005</v>
      </c>
      <c r="E136" s="11">
        <v>6.6</v>
      </c>
      <c r="F136" s="22">
        <v>1062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0.50178359096313907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1003</v>
      </c>
      <c r="G137" s="16"/>
      <c r="M137" s="173" t="s">
        <v>64</v>
      </c>
      <c r="N137" s="174"/>
      <c r="O137" s="37">
        <f>(J122-J123)/J122</f>
        <v>0.38663484486873506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0.3782101167315175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-1.0012515644555695E-2</v>
      </c>
      <c r="P139" s="2"/>
    </row>
    <row r="140" spans="1:16" x14ac:dyDescent="0.25">
      <c r="A140" s="2"/>
      <c r="B140" s="41"/>
      <c r="C140" s="45" t="s">
        <v>71</v>
      </c>
      <c r="D140" s="33">
        <v>91.5</v>
      </c>
      <c r="E140" s="33"/>
      <c r="F140" s="34"/>
      <c r="G140" s="46"/>
      <c r="H140" s="47" t="s">
        <v>1</v>
      </c>
      <c r="I140" s="33">
        <v>299</v>
      </c>
      <c r="J140" s="33">
        <v>241</v>
      </c>
      <c r="K140" s="34">
        <f>I140-J140</f>
        <v>58</v>
      </c>
      <c r="M140" s="182" t="s">
        <v>73</v>
      </c>
      <c r="N140" s="183"/>
      <c r="O140" s="70">
        <f>(J122-J125)/J122</f>
        <v>0.6147971360381862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73.349999999999994</v>
      </c>
      <c r="E141" s="33">
        <v>69.36</v>
      </c>
      <c r="F141" s="34">
        <v>94.56</v>
      </c>
      <c r="G141" s="48">
        <v>5.7</v>
      </c>
      <c r="H141" s="65" t="s">
        <v>2</v>
      </c>
      <c r="I141" s="35">
        <v>220</v>
      </c>
      <c r="J141" s="35">
        <v>199</v>
      </c>
      <c r="K141" s="34">
        <f>I141-J141</f>
        <v>21</v>
      </c>
      <c r="L141" s="49"/>
      <c r="M141" s="187" t="s">
        <v>75</v>
      </c>
      <c r="N141" s="188"/>
      <c r="O141" s="71">
        <f>(J121-J125)/J121</f>
        <v>0.80808561236623067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78.05</v>
      </c>
      <c r="E142" s="33">
        <v>62.64</v>
      </c>
      <c r="F142" s="34">
        <v>80.260000000000005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76.8</v>
      </c>
      <c r="E143" s="33">
        <v>55.16</v>
      </c>
      <c r="F143" s="34">
        <v>71.819999999999993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54.25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91.25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528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529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415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530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531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7B71-47CE-44CF-8284-33005BC40D16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2989-12A7-4F52-A98A-98573A7377C9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99C35-AE50-4C57-AEC6-A4938DABAE1E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5CAC-3D83-4A72-862A-3451B6664C1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208C-C099-48E7-AB3E-2CD48CDACABA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119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1119.9166666666667</v>
      </c>
    </row>
    <row r="7" spans="1:19" x14ac:dyDescent="0.25">
      <c r="A7" s="2"/>
      <c r="C7" s="9" t="s">
        <v>26</v>
      </c>
      <c r="D7" s="10"/>
      <c r="E7" s="10"/>
      <c r="F7" s="11">
        <v>1544</v>
      </c>
      <c r="G7" s="12"/>
      <c r="H7" s="12"/>
      <c r="I7" s="12"/>
      <c r="J7" s="159">
        <f>AVERAGE(F7:I7)</f>
        <v>1544</v>
      </c>
      <c r="K7" s="160"/>
      <c r="M7" s="8">
        <v>2</v>
      </c>
      <c r="N7" s="157">
        <v>9.3000000000000007</v>
      </c>
      <c r="O7" s="158"/>
      <c r="P7" s="2"/>
      <c r="R7" s="56" t="s">
        <v>1</v>
      </c>
      <c r="S7" s="72">
        <f>AVERAGE(J10,J67,J122)</f>
        <v>524.25</v>
      </c>
    </row>
    <row r="8" spans="1:19" x14ac:dyDescent="0.25">
      <c r="A8" s="2"/>
      <c r="C8" s="9" t="s">
        <v>27</v>
      </c>
      <c r="D8" s="10"/>
      <c r="E8" s="10"/>
      <c r="F8" s="11">
        <v>585</v>
      </c>
      <c r="G8" s="12"/>
      <c r="H8" s="12"/>
      <c r="I8" s="12"/>
      <c r="J8" s="159">
        <f t="shared" ref="J8:J13" si="0">AVERAGE(F8:I8)</f>
        <v>585</v>
      </c>
      <c r="K8" s="160"/>
      <c r="M8" s="8">
        <v>3</v>
      </c>
      <c r="N8" s="157">
        <v>8.5</v>
      </c>
      <c r="O8" s="158"/>
      <c r="P8" s="2"/>
      <c r="R8" s="56" t="s">
        <v>2</v>
      </c>
      <c r="S8" s="73">
        <f>AVERAGE(J13,J70,J125)</f>
        <v>178</v>
      </c>
    </row>
    <row r="9" spans="1:19" x14ac:dyDescent="0.25">
      <c r="A9" s="2"/>
      <c r="C9" s="9" t="s">
        <v>28</v>
      </c>
      <c r="D9" s="11">
        <v>62.07</v>
      </c>
      <c r="E9" s="11">
        <v>7.5</v>
      </c>
      <c r="F9" s="11">
        <v>1029</v>
      </c>
      <c r="G9" s="11">
        <v>1011</v>
      </c>
      <c r="H9" s="11">
        <v>1043</v>
      </c>
      <c r="I9" s="11">
        <v>1022</v>
      </c>
      <c r="J9" s="159">
        <f>AVERAGE(F9:I9)</f>
        <v>1026.25</v>
      </c>
      <c r="K9" s="160"/>
      <c r="M9" s="8">
        <v>4</v>
      </c>
      <c r="N9" s="157">
        <v>8.3000000000000007</v>
      </c>
      <c r="O9" s="158"/>
      <c r="P9" s="2"/>
      <c r="R9" s="74" t="s">
        <v>576</v>
      </c>
      <c r="S9" s="76">
        <f>S6-S7</f>
        <v>595.66666666666674</v>
      </c>
    </row>
    <row r="10" spans="1:19" x14ac:dyDescent="0.25">
      <c r="A10" s="2"/>
      <c r="C10" s="9" t="s">
        <v>30</v>
      </c>
      <c r="D10" s="11">
        <v>60.11</v>
      </c>
      <c r="E10" s="11">
        <v>8</v>
      </c>
      <c r="F10" s="11">
        <v>555</v>
      </c>
      <c r="G10" s="11">
        <v>548</v>
      </c>
      <c r="H10" s="11">
        <v>592</v>
      </c>
      <c r="I10" s="11">
        <v>501</v>
      </c>
      <c r="J10" s="159">
        <f t="shared" si="0"/>
        <v>549</v>
      </c>
      <c r="K10" s="160"/>
      <c r="M10" s="8">
        <v>5</v>
      </c>
      <c r="N10" s="157">
        <v>7.6</v>
      </c>
      <c r="O10" s="158"/>
      <c r="P10" s="2"/>
      <c r="R10" s="74" t="s">
        <v>31</v>
      </c>
      <c r="S10" s="76">
        <f>S7-S8</f>
        <v>346.25</v>
      </c>
    </row>
    <row r="11" spans="1:19" ht="15.75" thickBot="1" x14ac:dyDescent="0.3">
      <c r="A11" s="2"/>
      <c r="C11" s="9" t="s">
        <v>32</v>
      </c>
      <c r="D11" s="11"/>
      <c r="E11" s="11"/>
      <c r="F11" s="11">
        <v>339</v>
      </c>
      <c r="G11" s="63">
        <v>344</v>
      </c>
      <c r="H11" s="63">
        <v>356</v>
      </c>
      <c r="I11" s="63">
        <v>325</v>
      </c>
      <c r="J11" s="159">
        <f t="shared" si="0"/>
        <v>341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941.91666666666674</v>
      </c>
    </row>
    <row r="12" spans="1:19" ht="15.75" thickBot="1" x14ac:dyDescent="0.3">
      <c r="A12" s="2"/>
      <c r="C12" s="9" t="s">
        <v>34</v>
      </c>
      <c r="D12" s="11"/>
      <c r="E12" s="11"/>
      <c r="F12" s="11">
        <v>200</v>
      </c>
      <c r="G12" s="63">
        <v>215</v>
      </c>
      <c r="H12" s="63">
        <v>201</v>
      </c>
      <c r="I12" s="63">
        <v>188</v>
      </c>
      <c r="J12" s="159">
        <f t="shared" si="0"/>
        <v>201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0.53188481285809963</v>
      </c>
    </row>
    <row r="13" spans="1:19" ht="15.75" thickBot="1" x14ac:dyDescent="0.3">
      <c r="A13" s="2"/>
      <c r="C13" s="14" t="s">
        <v>38</v>
      </c>
      <c r="D13" s="15">
        <v>60.77</v>
      </c>
      <c r="E13" s="15">
        <v>7.2</v>
      </c>
      <c r="F13" s="15">
        <v>205</v>
      </c>
      <c r="G13" s="15">
        <v>209</v>
      </c>
      <c r="H13" s="15">
        <v>212</v>
      </c>
      <c r="I13" s="15">
        <v>182</v>
      </c>
      <c r="J13" s="163">
        <f t="shared" si="0"/>
        <v>202</v>
      </c>
      <c r="K13" s="164"/>
      <c r="M13" s="67" t="s">
        <v>39</v>
      </c>
      <c r="N13" s="65">
        <v>3.24</v>
      </c>
      <c r="O13" s="66"/>
      <c r="P13" s="2"/>
      <c r="R13" s="77" t="s">
        <v>37</v>
      </c>
      <c r="S13" s="78">
        <f>S10/S7</f>
        <v>0.66046733428707682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0.84105960264900659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16.71</v>
      </c>
      <c r="E16" s="11">
        <v>10.199999999999999</v>
      </c>
      <c r="F16" s="22">
        <v>1161</v>
      </c>
      <c r="G16" s="16"/>
      <c r="H16" s="23" t="s">
        <v>1</v>
      </c>
      <c r="I16" s="175">
        <v>5.94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65.59</v>
      </c>
      <c r="E17" s="11"/>
      <c r="F17" s="22">
        <v>192</v>
      </c>
      <c r="G17" s="16"/>
      <c r="H17" s="27" t="s">
        <v>2</v>
      </c>
      <c r="I17" s="177">
        <v>5.6</v>
      </c>
      <c r="J17" s="177"/>
      <c r="K17" s="178"/>
      <c r="M17" s="65">
        <v>7</v>
      </c>
      <c r="N17" s="28">
        <v>169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67.040000000000006</v>
      </c>
      <c r="E18" s="11"/>
      <c r="F18" s="22">
        <v>209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67.760000000000005</v>
      </c>
      <c r="E20" s="11"/>
      <c r="F20" s="22">
        <v>200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5.5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76.069999999999993</v>
      </c>
      <c r="E21" s="11"/>
      <c r="F21" s="22">
        <v>1566</v>
      </c>
      <c r="G21" s="16"/>
      <c r="H21" s="165">
        <v>7</v>
      </c>
      <c r="I21" s="167">
        <v>322</v>
      </c>
      <c r="J21" s="167">
        <v>133</v>
      </c>
      <c r="K21" s="169">
        <f>((I21-J21)/I21)</f>
        <v>0.58695652173913049</v>
      </c>
      <c r="M21" s="13">
        <v>2</v>
      </c>
      <c r="N21" s="35">
        <v>5.3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76.05</v>
      </c>
      <c r="E22" s="11">
        <v>6.7</v>
      </c>
      <c r="F22" s="22">
        <v>388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379</v>
      </c>
      <c r="G23" s="16"/>
      <c r="H23" s="165">
        <v>11</v>
      </c>
      <c r="I23" s="167">
        <v>602</v>
      </c>
      <c r="J23" s="167">
        <v>409</v>
      </c>
      <c r="K23" s="169">
        <f>((I23-J23)/I23)</f>
        <v>0.32059800664451826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77.34</v>
      </c>
      <c r="E24" s="11">
        <v>6.4</v>
      </c>
      <c r="F24" s="22">
        <v>884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0.46504263093788062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866</v>
      </c>
      <c r="G25" s="16"/>
      <c r="M25" s="173" t="s">
        <v>64</v>
      </c>
      <c r="N25" s="174"/>
      <c r="O25" s="37">
        <f>(J10-J11)/J10</f>
        <v>0.37887067395264118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0.41055718475073316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-4.9751243781094526E-3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91.54</v>
      </c>
      <c r="E28" s="33"/>
      <c r="F28" s="34"/>
      <c r="G28" s="46"/>
      <c r="H28" s="47" t="s">
        <v>72</v>
      </c>
      <c r="I28" s="33">
        <v>792</v>
      </c>
      <c r="J28" s="33">
        <v>685</v>
      </c>
      <c r="K28" s="34">
        <f>I28-J28</f>
        <v>107</v>
      </c>
      <c r="M28" s="182" t="s">
        <v>73</v>
      </c>
      <c r="N28" s="183"/>
      <c r="O28" s="70">
        <f>(J10-J13)/J10</f>
        <v>0.63205828779599271</v>
      </c>
      <c r="P28" s="2"/>
    </row>
    <row r="29" spans="1:16" ht="15.75" thickBot="1" x14ac:dyDescent="0.3">
      <c r="A29" s="2"/>
      <c r="B29" s="41"/>
      <c r="C29" s="45" t="s">
        <v>74</v>
      </c>
      <c r="D29" s="33">
        <v>72.849999999999994</v>
      </c>
      <c r="E29" s="33">
        <v>68.09</v>
      </c>
      <c r="F29" s="34">
        <v>93.47</v>
      </c>
      <c r="G29" s="48">
        <v>6.1</v>
      </c>
      <c r="H29" s="65" t="s">
        <v>2</v>
      </c>
      <c r="I29" s="35">
        <v>229</v>
      </c>
      <c r="J29" s="35">
        <v>202</v>
      </c>
      <c r="K29" s="36">
        <f>I29-J29</f>
        <v>27</v>
      </c>
      <c r="L29" s="49"/>
      <c r="M29" s="187" t="s">
        <v>75</v>
      </c>
      <c r="N29" s="188"/>
      <c r="O29" s="71">
        <f>(J9-J13)/J9</f>
        <v>0.80316686967113271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77.05</v>
      </c>
      <c r="E30" s="33">
        <v>62.51</v>
      </c>
      <c r="F30" s="34">
        <v>81.14</v>
      </c>
      <c r="P30" s="2"/>
    </row>
    <row r="31" spans="1:16" ht="15" customHeight="1" x14ac:dyDescent="0.25">
      <c r="A31" s="2"/>
      <c r="B31" s="41"/>
      <c r="C31" s="45" t="s">
        <v>77</v>
      </c>
      <c r="D31" s="33">
        <v>75.650000000000006</v>
      </c>
      <c r="E31" s="33">
        <v>52.81</v>
      </c>
      <c r="F31" s="34">
        <v>69.81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54.98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91.19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532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533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534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535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536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537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 t="s">
        <v>538</v>
      </c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1527</v>
      </c>
      <c r="G64" s="12"/>
      <c r="H64" s="12"/>
      <c r="I64" s="12"/>
      <c r="J64" s="159">
        <f>AVERAGE(F64:I64)</f>
        <v>1527</v>
      </c>
      <c r="K64" s="160"/>
      <c r="M64" s="8">
        <v>2</v>
      </c>
      <c r="N64" s="157">
        <v>9.1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572</v>
      </c>
      <c r="G65" s="12"/>
      <c r="H65" s="12"/>
      <c r="I65" s="12"/>
      <c r="J65" s="159">
        <f t="shared" ref="J65:J70" si="1">AVERAGE(F65:I65)</f>
        <v>572</v>
      </c>
      <c r="K65" s="160"/>
      <c r="M65" s="8">
        <v>3</v>
      </c>
      <c r="N65" s="157">
        <v>8.4</v>
      </c>
      <c r="O65" s="158"/>
      <c r="P65" s="2"/>
    </row>
    <row r="66" spans="1:16" ht="15" customHeight="1" x14ac:dyDescent="0.25">
      <c r="A66" s="2"/>
      <c r="C66" s="9" t="s">
        <v>28</v>
      </c>
      <c r="D66" s="11">
        <v>59.15</v>
      </c>
      <c r="E66" s="11">
        <v>6.6</v>
      </c>
      <c r="F66" s="11">
        <v>894</v>
      </c>
      <c r="G66" s="11">
        <v>1019</v>
      </c>
      <c r="H66" s="11">
        <v>1319</v>
      </c>
      <c r="I66" s="11">
        <v>1125</v>
      </c>
      <c r="J66" s="159">
        <f t="shared" si="1"/>
        <v>1089.25</v>
      </c>
      <c r="K66" s="160"/>
      <c r="M66" s="8">
        <v>4</v>
      </c>
      <c r="N66" s="157">
        <v>8.3000000000000007</v>
      </c>
      <c r="O66" s="158"/>
      <c r="P66" s="2"/>
    </row>
    <row r="67" spans="1:16" ht="15" customHeight="1" x14ac:dyDescent="0.25">
      <c r="A67" s="2"/>
      <c r="C67" s="9" t="s">
        <v>30</v>
      </c>
      <c r="D67" s="11">
        <v>58.17</v>
      </c>
      <c r="E67" s="11">
        <v>7.5</v>
      </c>
      <c r="F67" s="11">
        <v>486</v>
      </c>
      <c r="G67" s="11">
        <v>427</v>
      </c>
      <c r="H67" s="11">
        <v>474</v>
      </c>
      <c r="I67" s="11">
        <v>452</v>
      </c>
      <c r="J67" s="159">
        <f t="shared" si="1"/>
        <v>459.75</v>
      </c>
      <c r="K67" s="160"/>
      <c r="M67" s="8">
        <v>5</v>
      </c>
      <c r="N67" s="157">
        <v>7.8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244</v>
      </c>
      <c r="G68" s="63">
        <v>235</v>
      </c>
      <c r="H68" s="63">
        <v>224</v>
      </c>
      <c r="I68" s="63">
        <v>212</v>
      </c>
      <c r="J68" s="159">
        <f t="shared" si="1"/>
        <v>228.75</v>
      </c>
      <c r="K68" s="160"/>
      <c r="M68" s="13">
        <v>6</v>
      </c>
      <c r="N68" s="161">
        <v>7.4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158</v>
      </c>
      <c r="G69" s="63">
        <v>154</v>
      </c>
      <c r="H69" s="63">
        <v>135</v>
      </c>
      <c r="I69" s="63">
        <v>139</v>
      </c>
      <c r="J69" s="159">
        <f t="shared" si="1"/>
        <v>146.5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59.22</v>
      </c>
      <c r="E70" s="15">
        <v>7.6</v>
      </c>
      <c r="F70" s="15">
        <v>160</v>
      </c>
      <c r="G70" s="15">
        <v>157</v>
      </c>
      <c r="H70" s="15">
        <v>139</v>
      </c>
      <c r="I70" s="15">
        <v>137</v>
      </c>
      <c r="J70" s="163">
        <f t="shared" si="1"/>
        <v>148.25</v>
      </c>
      <c r="K70" s="164"/>
      <c r="M70" s="67" t="s">
        <v>39</v>
      </c>
      <c r="N70" s="65">
        <v>2.75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23.16</v>
      </c>
      <c r="E73" s="11">
        <v>7.6</v>
      </c>
      <c r="F73" s="22">
        <v>1061</v>
      </c>
      <c r="G73" s="16"/>
      <c r="H73" s="23" t="s">
        <v>1</v>
      </c>
      <c r="I73" s="175">
        <v>4.75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64.37</v>
      </c>
      <c r="E74" s="11"/>
      <c r="F74" s="22">
        <v>171</v>
      </c>
      <c r="G74" s="16"/>
      <c r="H74" s="27" t="s">
        <v>2</v>
      </c>
      <c r="I74" s="177">
        <v>4.1500000000000004</v>
      </c>
      <c r="J74" s="177"/>
      <c r="K74" s="178"/>
      <c r="M74" s="65">
        <v>6.9</v>
      </c>
      <c r="N74" s="28">
        <v>85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65.17</v>
      </c>
      <c r="E75" s="11"/>
      <c r="F75" s="22">
        <v>168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66.680000000000007</v>
      </c>
      <c r="E77" s="11"/>
      <c r="F77" s="22">
        <v>165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5.7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73.819999999999993</v>
      </c>
      <c r="E78" s="11"/>
      <c r="F78" s="22">
        <v>1541</v>
      </c>
      <c r="G78" s="16"/>
      <c r="H78" s="165">
        <v>1</v>
      </c>
      <c r="I78" s="167">
        <v>544</v>
      </c>
      <c r="J78" s="167">
        <v>142</v>
      </c>
      <c r="K78" s="169">
        <f>((I78-J78)/I78)</f>
        <v>0.73897058823529416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75.44</v>
      </c>
      <c r="E79" s="11">
        <v>6.8</v>
      </c>
      <c r="F79" s="22">
        <v>427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398</v>
      </c>
      <c r="G80" s="16"/>
      <c r="H80" s="165"/>
      <c r="I80" s="167"/>
      <c r="J80" s="167"/>
      <c r="K80" s="169" t="e">
        <f>((I80-J80)/I80)</f>
        <v>#DIV/0!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76.25</v>
      </c>
      <c r="E81" s="11">
        <v>6.3</v>
      </c>
      <c r="F81" s="22">
        <v>872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0.57792058756024789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852</v>
      </c>
      <c r="G82" s="16"/>
      <c r="M82" s="173" t="s">
        <v>64</v>
      </c>
      <c r="N82" s="174"/>
      <c r="O82" s="37">
        <f>(J67-J68)/J67</f>
        <v>0.5024469820554649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0.35956284153005463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-1.1945392491467578E-2</v>
      </c>
      <c r="P84" s="2"/>
    </row>
    <row r="85" spans="1:16" x14ac:dyDescent="0.25">
      <c r="A85" s="2"/>
      <c r="B85" s="41"/>
      <c r="C85" s="45" t="s">
        <v>71</v>
      </c>
      <c r="D85" s="33">
        <v>91.25</v>
      </c>
      <c r="E85" s="33"/>
      <c r="F85" s="34"/>
      <c r="G85" s="46"/>
      <c r="H85" s="47" t="s">
        <v>1</v>
      </c>
      <c r="I85" s="33">
        <v>497</v>
      </c>
      <c r="J85" s="33">
        <v>453</v>
      </c>
      <c r="K85" s="34">
        <f>I85-J85</f>
        <v>44</v>
      </c>
      <c r="M85" s="182" t="s">
        <v>73</v>
      </c>
      <c r="N85" s="183"/>
      <c r="O85" s="70">
        <f>(J67-J70)/J67</f>
        <v>0.67754214246873301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68.58</v>
      </c>
      <c r="F86" s="34">
        <v>94.41</v>
      </c>
      <c r="G86" s="48">
        <v>5.3</v>
      </c>
      <c r="H86" s="65" t="s">
        <v>2</v>
      </c>
      <c r="I86" s="35">
        <v>174</v>
      </c>
      <c r="J86" s="35">
        <v>138</v>
      </c>
      <c r="K86" s="34">
        <f>I86-J86</f>
        <v>36</v>
      </c>
      <c r="L86" s="49"/>
      <c r="M86" s="187" t="s">
        <v>75</v>
      </c>
      <c r="N86" s="188"/>
      <c r="O86" s="71">
        <f>(J66-J70)/J66</f>
        <v>0.86389717695662149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78.349999999999994</v>
      </c>
      <c r="E87" s="33">
        <v>63.89</v>
      </c>
      <c r="F87" s="34">
        <v>81.55</v>
      </c>
      <c r="P87" s="2"/>
    </row>
    <row r="88" spans="1:16" ht="15" customHeight="1" x14ac:dyDescent="0.25">
      <c r="A88" s="2"/>
      <c r="B88" s="41"/>
      <c r="C88" s="45" t="s">
        <v>77</v>
      </c>
      <c r="D88" s="33">
        <v>76.25</v>
      </c>
      <c r="E88" s="33">
        <v>53.16</v>
      </c>
      <c r="F88" s="34">
        <v>69.72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91.32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539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540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541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542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/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/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149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1599</v>
      </c>
      <c r="G119" s="12"/>
      <c r="H119" s="12"/>
      <c r="I119" s="12"/>
      <c r="J119" s="159">
        <f>AVERAGE(F119:I119)</f>
        <v>1599</v>
      </c>
      <c r="K119" s="160"/>
      <c r="M119" s="8">
        <v>2</v>
      </c>
      <c r="N119" s="157">
        <v>9.6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545</v>
      </c>
      <c r="G120" s="12"/>
      <c r="H120" s="12"/>
      <c r="I120" s="12"/>
      <c r="J120" s="159">
        <f t="shared" ref="J120:J125" si="2">AVERAGE(F120:I120)</f>
        <v>545</v>
      </c>
      <c r="K120" s="160"/>
      <c r="M120" s="8">
        <v>3</v>
      </c>
      <c r="N120" s="157">
        <v>8.6999999999999993</v>
      </c>
      <c r="O120" s="158"/>
      <c r="P120" s="2"/>
    </row>
    <row r="121" spans="1:16" x14ac:dyDescent="0.25">
      <c r="A121" s="2"/>
      <c r="C121" s="9" t="s">
        <v>28</v>
      </c>
      <c r="D121" s="11">
        <v>62.83</v>
      </c>
      <c r="E121" s="11">
        <v>7.1</v>
      </c>
      <c r="F121" s="11">
        <v>1252</v>
      </c>
      <c r="G121" s="11">
        <v>1302</v>
      </c>
      <c r="H121" s="11">
        <v>1241</v>
      </c>
      <c r="I121" s="11">
        <v>1182</v>
      </c>
      <c r="J121" s="159">
        <f t="shared" si="2"/>
        <v>1244.25</v>
      </c>
      <c r="K121" s="160"/>
      <c r="M121" s="8">
        <v>4</v>
      </c>
      <c r="N121" s="157">
        <v>8</v>
      </c>
      <c r="O121" s="158"/>
      <c r="P121" s="2"/>
    </row>
    <row r="122" spans="1:16" x14ac:dyDescent="0.25">
      <c r="A122" s="2"/>
      <c r="C122" s="9" t="s">
        <v>30</v>
      </c>
      <c r="D122" s="11">
        <v>57.9</v>
      </c>
      <c r="E122" s="11">
        <v>7.6</v>
      </c>
      <c r="F122" s="11">
        <v>486</v>
      </c>
      <c r="G122" s="11">
        <v>510</v>
      </c>
      <c r="H122" s="11">
        <v>574</v>
      </c>
      <c r="I122" s="11">
        <v>686</v>
      </c>
      <c r="J122" s="159">
        <f t="shared" si="2"/>
        <v>564</v>
      </c>
      <c r="K122" s="160"/>
      <c r="M122" s="8">
        <v>5</v>
      </c>
      <c r="N122" s="157">
        <v>7.9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229</v>
      </c>
      <c r="G123" s="63">
        <v>246</v>
      </c>
      <c r="H123" s="63">
        <v>282</v>
      </c>
      <c r="I123" s="63">
        <v>340</v>
      </c>
      <c r="J123" s="159">
        <f t="shared" si="2"/>
        <v>274.25</v>
      </c>
      <c r="K123" s="160"/>
      <c r="M123" s="13">
        <v>6</v>
      </c>
      <c r="N123" s="161">
        <v>7.3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150</v>
      </c>
      <c r="G124" s="63">
        <v>168</v>
      </c>
      <c r="H124" s="63">
        <v>195</v>
      </c>
      <c r="I124" s="63">
        <v>221</v>
      </c>
      <c r="J124" s="159">
        <f t="shared" si="2"/>
        <v>183.5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58.42</v>
      </c>
      <c r="E125" s="15">
        <v>7.4</v>
      </c>
      <c r="F125" s="15">
        <v>151</v>
      </c>
      <c r="G125" s="15">
        <v>170</v>
      </c>
      <c r="H125" s="15">
        <v>195</v>
      </c>
      <c r="I125" s="15">
        <v>219</v>
      </c>
      <c r="J125" s="163">
        <f t="shared" si="2"/>
        <v>183.75</v>
      </c>
      <c r="K125" s="164"/>
      <c r="M125" s="67" t="s">
        <v>39</v>
      </c>
      <c r="N125" s="65">
        <v>3.01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21.39</v>
      </c>
      <c r="E128" s="11">
        <v>10.1</v>
      </c>
      <c r="F128" s="22">
        <v>1026</v>
      </c>
      <c r="G128" s="16"/>
      <c r="H128" s="23" t="s">
        <v>1</v>
      </c>
      <c r="I128" s="175">
        <v>5.42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64.599999999999994</v>
      </c>
      <c r="E129" s="11"/>
      <c r="F129" s="22">
        <v>164</v>
      </c>
      <c r="G129" s="16"/>
      <c r="H129" s="27" t="s">
        <v>2</v>
      </c>
      <c r="I129" s="177">
        <v>5.1100000000000003</v>
      </c>
      <c r="J129" s="177"/>
      <c r="K129" s="178"/>
      <c r="M129" s="65">
        <v>6.9</v>
      </c>
      <c r="N129" s="28">
        <v>95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67.540000000000006</v>
      </c>
      <c r="E130" s="11"/>
      <c r="F130" s="22">
        <v>152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63.87</v>
      </c>
      <c r="E132" s="11"/>
      <c r="F132" s="22">
        <v>169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5.7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74.52</v>
      </c>
      <c r="E133" s="11"/>
      <c r="F133" s="22">
        <v>1644</v>
      </c>
      <c r="G133" s="16"/>
      <c r="H133" s="165">
        <v>2</v>
      </c>
      <c r="I133" s="167">
        <v>492</v>
      </c>
      <c r="J133" s="167">
        <v>126</v>
      </c>
      <c r="K133" s="169">
        <f>((I133-J133)/I133)</f>
        <v>0.74390243902439024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68.5</v>
      </c>
      <c r="E134" s="11">
        <v>6.9</v>
      </c>
      <c r="F134" s="22">
        <v>402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439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75.599999999999994</v>
      </c>
      <c r="E136" s="11">
        <v>6.5</v>
      </c>
      <c r="F136" s="22">
        <v>854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0.54671488848704042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859</v>
      </c>
      <c r="G137" s="16"/>
      <c r="M137" s="173" t="s">
        <v>64</v>
      </c>
      <c r="N137" s="174"/>
      <c r="O137" s="37">
        <f>(J122-J123)/J122</f>
        <v>0.51374113475177308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0.33090246125797629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-1.3623978201634877E-3</v>
      </c>
      <c r="P139" s="2"/>
    </row>
    <row r="140" spans="1:16" x14ac:dyDescent="0.25">
      <c r="A140" s="2"/>
      <c r="B140" s="41"/>
      <c r="C140" s="45" t="s">
        <v>71</v>
      </c>
      <c r="D140" s="33">
        <v>91.75</v>
      </c>
      <c r="E140" s="33"/>
      <c r="F140" s="34"/>
      <c r="G140" s="46"/>
      <c r="H140" s="47" t="s">
        <v>1</v>
      </c>
      <c r="I140" s="33">
        <v>321</v>
      </c>
      <c r="J140" s="33">
        <v>259</v>
      </c>
      <c r="K140" s="34">
        <f>I140-J140</f>
        <v>62</v>
      </c>
      <c r="M140" s="182" t="s">
        <v>73</v>
      </c>
      <c r="N140" s="183"/>
      <c r="O140" s="70">
        <f>(J122-J125)/J122</f>
        <v>0.67420212765957444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</v>
      </c>
      <c r="E141" s="33">
        <v>68.819999999999993</v>
      </c>
      <c r="F141" s="34">
        <v>94.27</v>
      </c>
      <c r="G141" s="48">
        <v>5.5</v>
      </c>
      <c r="H141" s="65" t="s">
        <v>2</v>
      </c>
      <c r="I141" s="35">
        <v>196</v>
      </c>
      <c r="J141" s="35">
        <v>174</v>
      </c>
      <c r="K141" s="34">
        <f>I141-J141</f>
        <v>22</v>
      </c>
      <c r="L141" s="49"/>
      <c r="M141" s="187" t="s">
        <v>75</v>
      </c>
      <c r="N141" s="188"/>
      <c r="O141" s="71">
        <f>(J121-J125)/J121</f>
        <v>0.85232067510548526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77.900000000000006</v>
      </c>
      <c r="E142" s="33">
        <v>62.67</v>
      </c>
      <c r="F142" s="34">
        <v>80.45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77.150000000000006</v>
      </c>
      <c r="E143" s="33">
        <v>53.72</v>
      </c>
      <c r="F143" s="34">
        <v>69.63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53.45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543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544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86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221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545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2A17E-BBEB-43F4-AB13-986F612C9CB5}">
  <dimension ref="A1:S171"/>
  <sheetViews>
    <sheetView zoomScale="85" zoomScaleNormal="85" workbookViewId="0">
      <selection activeCell="R6" sqref="R6:S14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1205.6666666666667</v>
      </c>
    </row>
    <row r="7" spans="1:19" x14ac:dyDescent="0.25">
      <c r="A7" s="2"/>
      <c r="C7" s="9" t="s">
        <v>26</v>
      </c>
      <c r="D7" s="10"/>
      <c r="E7" s="10"/>
      <c r="F7" s="11">
        <v>1525</v>
      </c>
      <c r="G7" s="12"/>
      <c r="H7" s="12"/>
      <c r="I7" s="12"/>
      <c r="J7" s="159">
        <f>AVERAGE(F7:I7)</f>
        <v>1525</v>
      </c>
      <c r="K7" s="160"/>
      <c r="M7" s="8">
        <v>2</v>
      </c>
      <c r="N7" s="157">
        <v>9.9</v>
      </c>
      <c r="O7" s="158"/>
      <c r="P7" s="2"/>
      <c r="R7" s="56" t="s">
        <v>1</v>
      </c>
      <c r="S7" s="72">
        <f>AVERAGE(J10,J67,J122)</f>
        <v>575.5</v>
      </c>
    </row>
    <row r="8" spans="1:19" x14ac:dyDescent="0.25">
      <c r="A8" s="2"/>
      <c r="C8" s="9" t="s">
        <v>27</v>
      </c>
      <c r="D8" s="10"/>
      <c r="E8" s="10"/>
      <c r="F8" s="11">
        <v>596</v>
      </c>
      <c r="G8" s="12"/>
      <c r="H8" s="12"/>
      <c r="I8" s="12"/>
      <c r="J8" s="159">
        <f t="shared" ref="J8:J13" si="0">AVERAGE(F8:I8)</f>
        <v>596</v>
      </c>
      <c r="K8" s="160"/>
      <c r="M8" s="8">
        <v>3</v>
      </c>
      <c r="N8" s="157">
        <v>9.4</v>
      </c>
      <c r="O8" s="158"/>
      <c r="P8" s="2"/>
      <c r="R8" s="56" t="s">
        <v>2</v>
      </c>
      <c r="S8" s="73">
        <f>AVERAGE(J13,J70,J125)</f>
        <v>215.83333333333334</v>
      </c>
    </row>
    <row r="9" spans="1:19" x14ac:dyDescent="0.25">
      <c r="A9" s="2"/>
      <c r="C9" s="9" t="s">
        <v>28</v>
      </c>
      <c r="D9" s="11">
        <v>61.49</v>
      </c>
      <c r="E9" s="11">
        <v>7.9</v>
      </c>
      <c r="F9" s="11">
        <v>1165</v>
      </c>
      <c r="G9" s="11">
        <v>1207</v>
      </c>
      <c r="H9" s="11">
        <v>1171</v>
      </c>
      <c r="I9" s="11">
        <v>1082</v>
      </c>
      <c r="J9" s="159">
        <f t="shared" si="0"/>
        <v>1156.25</v>
      </c>
      <c r="K9" s="160"/>
      <c r="M9" s="8">
        <v>4</v>
      </c>
      <c r="N9" s="157">
        <v>8.1</v>
      </c>
      <c r="O9" s="158"/>
      <c r="P9" s="2"/>
      <c r="R9" s="74" t="s">
        <v>576</v>
      </c>
      <c r="S9" s="76">
        <f>S6-S7</f>
        <v>630.16666666666674</v>
      </c>
    </row>
    <row r="10" spans="1:19" x14ac:dyDescent="0.25">
      <c r="A10" s="2"/>
      <c r="C10" s="9" t="s">
        <v>30</v>
      </c>
      <c r="D10" s="11">
        <v>59.64</v>
      </c>
      <c r="E10" s="11">
        <v>8.1</v>
      </c>
      <c r="F10" s="11">
        <v>640</v>
      </c>
      <c r="G10" s="11">
        <v>551</v>
      </c>
      <c r="H10" s="11">
        <v>537</v>
      </c>
      <c r="I10" s="11">
        <v>512</v>
      </c>
      <c r="J10" s="159">
        <f t="shared" si="0"/>
        <v>560</v>
      </c>
      <c r="K10" s="160"/>
      <c r="M10" s="8">
        <v>5</v>
      </c>
      <c r="N10" s="157">
        <v>8.3000000000000007</v>
      </c>
      <c r="O10" s="158"/>
      <c r="P10" s="2"/>
      <c r="R10" s="74" t="s">
        <v>31</v>
      </c>
      <c r="S10" s="76">
        <f>S7-S8</f>
        <v>359.66666666666663</v>
      </c>
    </row>
    <row r="11" spans="1:19" ht="15.75" thickBot="1" x14ac:dyDescent="0.3">
      <c r="A11" s="2"/>
      <c r="C11" s="9" t="s">
        <v>32</v>
      </c>
      <c r="D11" s="11"/>
      <c r="E11" s="11"/>
      <c r="F11" s="11">
        <v>317</v>
      </c>
      <c r="G11" s="63">
        <v>330</v>
      </c>
      <c r="H11" s="63">
        <v>312</v>
      </c>
      <c r="I11" s="63">
        <v>303</v>
      </c>
      <c r="J11" s="159">
        <f t="shared" si="0"/>
        <v>315.5</v>
      </c>
      <c r="K11" s="160"/>
      <c r="M11" s="13">
        <v>6</v>
      </c>
      <c r="N11" s="161">
        <v>7.5</v>
      </c>
      <c r="O11" s="162"/>
      <c r="P11" s="2"/>
      <c r="R11" s="74" t="s">
        <v>29</v>
      </c>
      <c r="S11" s="75">
        <f>S6-S8</f>
        <v>989.83333333333337</v>
      </c>
    </row>
    <row r="12" spans="1:19" ht="15.75" thickBot="1" x14ac:dyDescent="0.3">
      <c r="A12" s="2"/>
      <c r="C12" s="9" t="s">
        <v>34</v>
      </c>
      <c r="D12" s="11"/>
      <c r="E12" s="11"/>
      <c r="F12" s="11">
        <v>215</v>
      </c>
      <c r="G12" s="63">
        <v>257</v>
      </c>
      <c r="H12" s="63">
        <v>249</v>
      </c>
      <c r="I12" s="63">
        <v>245</v>
      </c>
      <c r="J12" s="159">
        <f t="shared" si="0"/>
        <v>241.5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0.52267072159247996</v>
      </c>
    </row>
    <row r="13" spans="1:19" ht="15.75" thickBot="1" x14ac:dyDescent="0.3">
      <c r="A13" s="2"/>
      <c r="C13" s="14" t="s">
        <v>38</v>
      </c>
      <c r="D13" s="15">
        <v>59.81</v>
      </c>
      <c r="E13" s="15">
        <v>7.2</v>
      </c>
      <c r="F13" s="15">
        <v>212</v>
      </c>
      <c r="G13" s="15">
        <v>255</v>
      </c>
      <c r="H13" s="15">
        <v>246</v>
      </c>
      <c r="I13" s="15">
        <v>243</v>
      </c>
      <c r="J13" s="163">
        <f t="shared" si="0"/>
        <v>239</v>
      </c>
      <c r="K13" s="164"/>
      <c r="M13" s="67" t="s">
        <v>39</v>
      </c>
      <c r="N13" s="65">
        <v>3.23</v>
      </c>
      <c r="O13" s="66"/>
      <c r="P13" s="2"/>
      <c r="R13" s="77" t="s">
        <v>37</v>
      </c>
      <c r="S13" s="78">
        <f>S10/S7</f>
        <v>0.62496379959455539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0.8209842410837711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21.03</v>
      </c>
      <c r="E16" s="11">
        <v>10.1</v>
      </c>
      <c r="F16" s="22">
        <v>1291</v>
      </c>
      <c r="G16" s="16"/>
      <c r="H16" s="23" t="s">
        <v>1</v>
      </c>
      <c r="I16" s="175">
        <v>6.28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65.37</v>
      </c>
      <c r="E17" s="11"/>
      <c r="F17" s="22">
        <v>199</v>
      </c>
      <c r="G17" s="16"/>
      <c r="H17" s="27" t="s">
        <v>2</v>
      </c>
      <c r="I17" s="177">
        <v>5.94</v>
      </c>
      <c r="J17" s="177"/>
      <c r="K17" s="178"/>
      <c r="M17" s="65">
        <v>6.4</v>
      </c>
      <c r="N17" s="28">
        <v>50</v>
      </c>
      <c r="O17" s="66">
        <v>0.05</v>
      </c>
      <c r="P17" s="2"/>
    </row>
    <row r="18" spans="1:16" ht="15.75" thickBot="1" x14ac:dyDescent="0.3">
      <c r="A18" s="2"/>
      <c r="C18" s="21" t="s">
        <v>47</v>
      </c>
      <c r="D18" s="11">
        <v>69.45</v>
      </c>
      <c r="E18" s="11"/>
      <c r="F18" s="22">
        <v>196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67.83</v>
      </c>
      <c r="E20" s="11"/>
      <c r="F20" s="22">
        <v>192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5.8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75.2</v>
      </c>
      <c r="E21" s="11"/>
      <c r="F21" s="22">
        <v>1785</v>
      </c>
      <c r="G21" s="16"/>
      <c r="H21" s="165">
        <v>9</v>
      </c>
      <c r="I21" s="167">
        <v>571</v>
      </c>
      <c r="J21" s="167">
        <v>303</v>
      </c>
      <c r="K21" s="169">
        <f>((I21-J21)/I21)</f>
        <v>0.46935201401050786</v>
      </c>
      <c r="M21" s="13">
        <v>2</v>
      </c>
      <c r="N21" s="35">
        <v>5.9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71.41</v>
      </c>
      <c r="E22" s="11">
        <v>7.1</v>
      </c>
      <c r="F22" s="22">
        <v>425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412</v>
      </c>
      <c r="G23" s="16"/>
      <c r="H23" s="165">
        <v>5</v>
      </c>
      <c r="I23" s="167">
        <v>391</v>
      </c>
      <c r="J23" s="167">
        <v>215</v>
      </c>
      <c r="K23" s="169">
        <f>((I23-J23)/I23)</f>
        <v>0.45012787723785164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76.150000000000006</v>
      </c>
      <c r="E24" s="11">
        <v>6.4</v>
      </c>
      <c r="F24" s="22">
        <v>868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0.51567567567567563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849</v>
      </c>
      <c r="G25" s="16"/>
      <c r="M25" s="173" t="s">
        <v>64</v>
      </c>
      <c r="N25" s="174"/>
      <c r="O25" s="37">
        <f>(J10-J11)/J10</f>
        <v>0.43660714285714286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0.23454833597464342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1.0351966873706004E-2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91.45</v>
      </c>
      <c r="E28" s="33"/>
      <c r="F28" s="34"/>
      <c r="G28" s="46"/>
      <c r="H28" s="47" t="s">
        <v>72</v>
      </c>
      <c r="I28" s="33">
        <v>331</v>
      </c>
      <c r="J28" s="33">
        <v>300</v>
      </c>
      <c r="K28" s="34">
        <f>I28-J28</f>
        <v>31</v>
      </c>
      <c r="M28" s="182" t="s">
        <v>73</v>
      </c>
      <c r="N28" s="183"/>
      <c r="O28" s="70">
        <f>(J10-J13)/J10</f>
        <v>0.57321428571428568</v>
      </c>
      <c r="P28" s="2"/>
    </row>
    <row r="29" spans="1:16" ht="15.75" thickBot="1" x14ac:dyDescent="0.3">
      <c r="A29" s="2"/>
      <c r="B29" s="41"/>
      <c r="C29" s="45" t="s">
        <v>74</v>
      </c>
      <c r="D29" s="33">
        <v>72.7</v>
      </c>
      <c r="E29" s="33">
        <v>68.349999999999994</v>
      </c>
      <c r="F29" s="34">
        <v>94.02</v>
      </c>
      <c r="G29" s="48">
        <v>5.8</v>
      </c>
      <c r="H29" s="65" t="s">
        <v>2</v>
      </c>
      <c r="I29" s="35">
        <v>191</v>
      </c>
      <c r="J29" s="35">
        <v>171</v>
      </c>
      <c r="K29" s="36">
        <f>I29-J29</f>
        <v>20</v>
      </c>
      <c r="L29" s="49"/>
      <c r="M29" s="187" t="s">
        <v>75</v>
      </c>
      <c r="N29" s="188"/>
      <c r="O29" s="71">
        <f>(J9-J13)/J9</f>
        <v>0.79329729729729725</v>
      </c>
      <c r="P29" s="2"/>
    </row>
    <row r="30" spans="1:16" ht="15" customHeight="1" x14ac:dyDescent="0.25">
      <c r="A30" s="2"/>
      <c r="B30" s="41"/>
      <c r="C30" s="45" t="s">
        <v>76</v>
      </c>
      <c r="D30" s="33">
        <v>78.599999999999994</v>
      </c>
      <c r="E30" s="33">
        <v>63.1</v>
      </c>
      <c r="F30" s="34">
        <v>80.28</v>
      </c>
      <c r="P30" s="2"/>
    </row>
    <row r="31" spans="1:16" ht="15" customHeight="1" x14ac:dyDescent="0.25">
      <c r="A31" s="2"/>
      <c r="B31" s="41"/>
      <c r="C31" s="45" t="s">
        <v>77</v>
      </c>
      <c r="D31" s="33">
        <v>76.900000000000006</v>
      </c>
      <c r="E31" s="33">
        <v>53.67</v>
      </c>
      <c r="F31" s="34">
        <v>69.790000000000006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52.9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91.35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546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 t="s">
        <v>547</v>
      </c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548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437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549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/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/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1546</v>
      </c>
      <c r="G64" s="12"/>
      <c r="H64" s="12"/>
      <c r="I64" s="12"/>
      <c r="J64" s="159">
        <f>AVERAGE(F64:I64)</f>
        <v>1546</v>
      </c>
      <c r="K64" s="160"/>
      <c r="M64" s="8">
        <v>2</v>
      </c>
      <c r="N64" s="157">
        <v>9.6999999999999993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616</v>
      </c>
      <c r="G65" s="12"/>
      <c r="H65" s="12"/>
      <c r="I65" s="12"/>
      <c r="J65" s="159">
        <f t="shared" ref="J65:J70" si="1">AVERAGE(F65:I65)</f>
        <v>616</v>
      </c>
      <c r="K65" s="160"/>
      <c r="M65" s="8">
        <v>3</v>
      </c>
      <c r="N65" s="157">
        <v>9.4</v>
      </c>
      <c r="O65" s="158"/>
      <c r="P65" s="2"/>
    </row>
    <row r="66" spans="1:16" ht="15" customHeight="1" x14ac:dyDescent="0.25">
      <c r="A66" s="2"/>
      <c r="C66" s="9" t="s">
        <v>28</v>
      </c>
      <c r="D66" s="11">
        <v>59.34</v>
      </c>
      <c r="E66" s="11">
        <v>5.8</v>
      </c>
      <c r="F66" s="11">
        <v>1184</v>
      </c>
      <c r="G66" s="11">
        <v>1196</v>
      </c>
      <c r="H66" s="11">
        <v>1264</v>
      </c>
      <c r="I66" s="11">
        <v>1338</v>
      </c>
      <c r="J66" s="159">
        <f t="shared" si="1"/>
        <v>1245.5</v>
      </c>
      <c r="K66" s="160"/>
      <c r="M66" s="8">
        <v>4</v>
      </c>
      <c r="N66" s="157">
        <v>8.5</v>
      </c>
      <c r="O66" s="158"/>
      <c r="P66" s="2"/>
    </row>
    <row r="67" spans="1:16" ht="15" customHeight="1" x14ac:dyDescent="0.25">
      <c r="A67" s="2"/>
      <c r="C67" s="9" t="s">
        <v>30</v>
      </c>
      <c r="D67" s="11">
        <v>56.16</v>
      </c>
      <c r="E67" s="11">
        <v>7.4</v>
      </c>
      <c r="F67" s="11">
        <v>553</v>
      </c>
      <c r="G67" s="11">
        <v>532</v>
      </c>
      <c r="H67" s="11">
        <v>506</v>
      </c>
      <c r="I67" s="11">
        <v>543</v>
      </c>
      <c r="J67" s="159">
        <f t="shared" si="1"/>
        <v>533.5</v>
      </c>
      <c r="K67" s="160"/>
      <c r="M67" s="8">
        <v>5</v>
      </c>
      <c r="N67" s="157">
        <v>8.1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323</v>
      </c>
      <c r="G68" s="63">
        <v>317</v>
      </c>
      <c r="H68" s="63">
        <v>304</v>
      </c>
      <c r="I68" s="63">
        <v>256</v>
      </c>
      <c r="J68" s="159">
        <f t="shared" si="1"/>
        <v>300</v>
      </c>
      <c r="K68" s="160"/>
      <c r="M68" s="13">
        <v>6</v>
      </c>
      <c r="N68" s="161">
        <v>7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201</v>
      </c>
      <c r="G69" s="63">
        <v>207</v>
      </c>
      <c r="H69" s="63">
        <v>180</v>
      </c>
      <c r="I69" s="63">
        <v>179</v>
      </c>
      <c r="J69" s="159">
        <f t="shared" si="1"/>
        <v>191.75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57.73</v>
      </c>
      <c r="E70" s="15">
        <v>7</v>
      </c>
      <c r="F70" s="15">
        <v>217</v>
      </c>
      <c r="G70" s="15">
        <v>210</v>
      </c>
      <c r="H70" s="15">
        <v>185</v>
      </c>
      <c r="I70" s="15">
        <v>182</v>
      </c>
      <c r="J70" s="163">
        <f t="shared" si="1"/>
        <v>198.5</v>
      </c>
      <c r="K70" s="164"/>
      <c r="M70" s="67" t="s">
        <v>39</v>
      </c>
      <c r="N70" s="65">
        <v>3.35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12.41</v>
      </c>
      <c r="E73" s="11">
        <v>6.8</v>
      </c>
      <c r="F73" s="22">
        <v>1032</v>
      </c>
      <c r="G73" s="16"/>
      <c r="H73" s="23" t="s">
        <v>1</v>
      </c>
      <c r="I73" s="175">
        <v>5.78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61.68</v>
      </c>
      <c r="E74" s="11"/>
      <c r="F74" s="22">
        <v>225</v>
      </c>
      <c r="G74" s="16"/>
      <c r="H74" s="27" t="s">
        <v>2</v>
      </c>
      <c r="I74" s="177">
        <v>5.32</v>
      </c>
      <c r="J74" s="177"/>
      <c r="K74" s="178"/>
      <c r="M74" s="65">
        <v>6.8</v>
      </c>
      <c r="N74" s="28">
        <v>68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63.64</v>
      </c>
      <c r="E75" s="11"/>
      <c r="F75" s="22">
        <v>221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64.55</v>
      </c>
      <c r="E77" s="11"/>
      <c r="F77" s="22">
        <v>218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5.6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74.81</v>
      </c>
      <c r="E78" s="11"/>
      <c r="F78" s="22">
        <v>1625</v>
      </c>
      <c r="G78" s="16"/>
      <c r="H78" s="165">
        <v>3</v>
      </c>
      <c r="I78" s="167">
        <v>543</v>
      </c>
      <c r="J78" s="167">
        <v>140</v>
      </c>
      <c r="K78" s="169">
        <f>((I78-J78)/I78)</f>
        <v>0.74217311233885819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73.56</v>
      </c>
      <c r="E79" s="11">
        <v>7.2</v>
      </c>
      <c r="F79" s="22">
        <v>450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421</v>
      </c>
      <c r="G80" s="16"/>
      <c r="H80" s="165">
        <v>6</v>
      </c>
      <c r="I80" s="167">
        <v>321</v>
      </c>
      <c r="J80" s="167">
        <v>157</v>
      </c>
      <c r="K80" s="169">
        <f>((I80-J80)/I80)</f>
        <v>0.5109034267912772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76.349999999999994</v>
      </c>
      <c r="E81" s="11">
        <v>6.3</v>
      </c>
      <c r="F81" s="22">
        <v>842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0.57165796868727414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813</v>
      </c>
      <c r="G82" s="16"/>
      <c r="M82" s="173" t="s">
        <v>64</v>
      </c>
      <c r="N82" s="174"/>
      <c r="O82" s="37">
        <f>(J67-J68)/J67</f>
        <v>0.43767572633552015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0.36083333333333334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-3.5202086049543675E-2</v>
      </c>
      <c r="P84" s="2"/>
    </row>
    <row r="85" spans="1:16" x14ac:dyDescent="0.25">
      <c r="A85" s="2"/>
      <c r="B85" s="41"/>
      <c r="C85" s="45" t="s">
        <v>71</v>
      </c>
      <c r="D85" s="33">
        <v>91.15</v>
      </c>
      <c r="E85" s="33"/>
      <c r="F85" s="34"/>
      <c r="G85" s="46"/>
      <c r="H85" s="47" t="s">
        <v>1</v>
      </c>
      <c r="I85" s="33">
        <v>565</v>
      </c>
      <c r="J85" s="33">
        <v>498</v>
      </c>
      <c r="K85" s="34">
        <f>I85-J85</f>
        <v>67</v>
      </c>
      <c r="M85" s="182" t="s">
        <v>73</v>
      </c>
      <c r="N85" s="183"/>
      <c r="O85" s="70">
        <f>(J67-J70)/J67</f>
        <v>0.62792877225866917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68.47</v>
      </c>
      <c r="F86" s="34">
        <v>94.25</v>
      </c>
      <c r="G86" s="48">
        <v>5.3</v>
      </c>
      <c r="H86" s="65" t="s">
        <v>2</v>
      </c>
      <c r="I86" s="35">
        <v>228</v>
      </c>
      <c r="J86" s="35">
        <v>196</v>
      </c>
      <c r="K86" s="34">
        <f>I86-J86</f>
        <v>32</v>
      </c>
      <c r="L86" s="49"/>
      <c r="M86" s="187" t="s">
        <v>75</v>
      </c>
      <c r="N86" s="188"/>
      <c r="O86" s="71">
        <f>(J66-J70)/J66</f>
        <v>0.8406262545162585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78.45</v>
      </c>
      <c r="E87" s="33">
        <v>63.24</v>
      </c>
      <c r="F87" s="34">
        <v>80.62</v>
      </c>
      <c r="P87" s="2"/>
    </row>
    <row r="88" spans="1:16" ht="15" customHeight="1" x14ac:dyDescent="0.25">
      <c r="A88" s="2"/>
      <c r="B88" s="41"/>
      <c r="C88" s="45" t="s">
        <v>77</v>
      </c>
      <c r="D88" s="33">
        <v>75.349999999999994</v>
      </c>
      <c r="E88" s="33">
        <v>52.52</v>
      </c>
      <c r="F88" s="34">
        <v>69.709999999999994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53.88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91.42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550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551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552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553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554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555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149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1593</v>
      </c>
      <c r="G119" s="12"/>
      <c r="H119" s="12"/>
      <c r="I119" s="12"/>
      <c r="J119" s="159">
        <f>AVERAGE(F119:I119)</f>
        <v>1593</v>
      </c>
      <c r="K119" s="160"/>
      <c r="M119" s="8">
        <v>2</v>
      </c>
      <c r="N119" s="157">
        <v>9.5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547</v>
      </c>
      <c r="G120" s="12"/>
      <c r="H120" s="12"/>
      <c r="I120" s="12"/>
      <c r="J120" s="159">
        <f t="shared" ref="J120:J125" si="2">AVERAGE(F120:I120)</f>
        <v>547</v>
      </c>
      <c r="K120" s="160"/>
      <c r="M120" s="8">
        <v>3</v>
      </c>
      <c r="N120" s="157">
        <v>9.1</v>
      </c>
      <c r="O120" s="158"/>
      <c r="P120" s="2"/>
    </row>
    <row r="121" spans="1:16" x14ac:dyDescent="0.25">
      <c r="A121" s="2"/>
      <c r="C121" s="9" t="s">
        <v>28</v>
      </c>
      <c r="D121" s="11">
        <v>60.79</v>
      </c>
      <c r="E121" s="11">
        <v>6.2</v>
      </c>
      <c r="F121" s="11">
        <v>1282</v>
      </c>
      <c r="G121" s="11">
        <v>1229</v>
      </c>
      <c r="H121" s="11">
        <v>1201</v>
      </c>
      <c r="I121" s="11">
        <v>1149</v>
      </c>
      <c r="J121" s="159">
        <f t="shared" si="2"/>
        <v>1215.25</v>
      </c>
      <c r="K121" s="160"/>
      <c r="M121" s="8">
        <v>4</v>
      </c>
      <c r="N121" s="157">
        <v>7.3</v>
      </c>
      <c r="O121" s="158"/>
      <c r="P121" s="2"/>
    </row>
    <row r="122" spans="1:16" x14ac:dyDescent="0.25">
      <c r="A122" s="2"/>
      <c r="C122" s="9" t="s">
        <v>30</v>
      </c>
      <c r="D122" s="11">
        <v>59.4</v>
      </c>
      <c r="E122" s="11">
        <v>8.1999999999999993</v>
      </c>
      <c r="F122" s="11">
        <v>576</v>
      </c>
      <c r="G122" s="11">
        <v>650</v>
      </c>
      <c r="H122" s="11">
        <v>667</v>
      </c>
      <c r="I122" s="11">
        <v>639</v>
      </c>
      <c r="J122" s="159">
        <f t="shared" si="2"/>
        <v>633</v>
      </c>
      <c r="K122" s="160"/>
      <c r="M122" s="8">
        <v>5</v>
      </c>
      <c r="N122" s="157">
        <v>7.9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296</v>
      </c>
      <c r="G123" s="63">
        <v>343</v>
      </c>
      <c r="H123" s="63">
        <v>378</v>
      </c>
      <c r="I123" s="63">
        <v>395</v>
      </c>
      <c r="J123" s="159">
        <f t="shared" si="2"/>
        <v>353</v>
      </c>
      <c r="K123" s="160"/>
      <c r="M123" s="13">
        <v>6</v>
      </c>
      <c r="N123" s="161">
        <v>7.5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189</v>
      </c>
      <c r="G124" s="63">
        <v>200</v>
      </c>
      <c r="H124" s="63">
        <v>221</v>
      </c>
      <c r="I124" s="63">
        <v>222</v>
      </c>
      <c r="J124" s="159">
        <f t="shared" si="2"/>
        <v>208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59.09</v>
      </c>
      <c r="E125" s="15">
        <v>7.1</v>
      </c>
      <c r="F125" s="15">
        <v>191</v>
      </c>
      <c r="G125" s="15">
        <v>203</v>
      </c>
      <c r="H125" s="15">
        <v>220</v>
      </c>
      <c r="I125" s="15">
        <v>226</v>
      </c>
      <c r="J125" s="163">
        <f t="shared" si="2"/>
        <v>210</v>
      </c>
      <c r="K125" s="164"/>
      <c r="M125" s="67" t="s">
        <v>39</v>
      </c>
      <c r="N125" s="65">
        <v>3.15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16.96</v>
      </c>
      <c r="E128" s="11">
        <v>9.4</v>
      </c>
      <c r="F128" s="22">
        <v>779</v>
      </c>
      <c r="G128" s="16"/>
      <c r="H128" s="23" t="s">
        <v>1</v>
      </c>
      <c r="I128" s="175">
        <v>5.88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62.84</v>
      </c>
      <c r="E129" s="11"/>
      <c r="F129" s="22">
        <v>199</v>
      </c>
      <c r="G129" s="16"/>
      <c r="H129" s="27" t="s">
        <v>2</v>
      </c>
      <c r="I129" s="177">
        <v>5.58</v>
      </c>
      <c r="J129" s="177"/>
      <c r="K129" s="178"/>
      <c r="M129" s="65">
        <v>6.9</v>
      </c>
      <c r="N129" s="28">
        <v>90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65.37</v>
      </c>
      <c r="E130" s="11"/>
      <c r="F130" s="22">
        <v>192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64.709999999999994</v>
      </c>
      <c r="E132" s="11"/>
      <c r="F132" s="22">
        <v>195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5.6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74.55</v>
      </c>
      <c r="E133" s="11"/>
      <c r="F133" s="22">
        <v>1652</v>
      </c>
      <c r="G133" s="16"/>
      <c r="H133" s="165">
        <v>4</v>
      </c>
      <c r="I133" s="167">
        <v>577</v>
      </c>
      <c r="J133" s="167">
        <v>502</v>
      </c>
      <c r="K133" s="169">
        <f>((I133-J133)/I133)</f>
        <v>0.12998266897746968</v>
      </c>
      <c r="M133" s="13">
        <v>2</v>
      </c>
      <c r="N133" s="35">
        <v>5.5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76.42</v>
      </c>
      <c r="E134" s="11">
        <v>6.9</v>
      </c>
      <c r="F134" s="22">
        <v>433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439</v>
      </c>
      <c r="G135" s="16"/>
      <c r="H135" s="165">
        <v>7</v>
      </c>
      <c r="I135" s="167">
        <v>336</v>
      </c>
      <c r="J135" s="167">
        <v>164</v>
      </c>
      <c r="K135" s="169">
        <f>((I135-J135)/I135)</f>
        <v>0.51190476190476186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77.209999999999994</v>
      </c>
      <c r="E136" s="11">
        <v>6.5</v>
      </c>
      <c r="F136" s="22">
        <v>826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0.47911952273194813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807</v>
      </c>
      <c r="G137" s="16"/>
      <c r="M137" s="173" t="s">
        <v>64</v>
      </c>
      <c r="N137" s="174"/>
      <c r="O137" s="37">
        <f>(J122-J123)/J122</f>
        <v>0.44233807266982622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0.41076487252124644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-9.6153846153846159E-3</v>
      </c>
      <c r="P139" s="2"/>
    </row>
    <row r="140" spans="1:16" x14ac:dyDescent="0.25">
      <c r="A140" s="2"/>
      <c r="B140" s="41"/>
      <c r="C140" s="45" t="s">
        <v>71</v>
      </c>
      <c r="D140" s="33">
        <v>91.4</v>
      </c>
      <c r="E140" s="33"/>
      <c r="F140" s="34"/>
      <c r="G140" s="46"/>
      <c r="H140" s="47" t="s">
        <v>1</v>
      </c>
      <c r="I140" s="33">
        <v>369</v>
      </c>
      <c r="J140" s="33">
        <v>298</v>
      </c>
      <c r="K140" s="34">
        <f>I140-J140</f>
        <v>71</v>
      </c>
      <c r="M140" s="182" t="s">
        <v>73</v>
      </c>
      <c r="N140" s="183"/>
      <c r="O140" s="70">
        <f>(J122-J125)/J122</f>
        <v>0.66824644549763035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73.45</v>
      </c>
      <c r="E141" s="33">
        <v>69.5</v>
      </c>
      <c r="F141" s="34">
        <v>94.62</v>
      </c>
      <c r="G141" s="48">
        <v>5.5</v>
      </c>
      <c r="H141" s="65" t="s">
        <v>2</v>
      </c>
      <c r="I141" s="35">
        <v>225</v>
      </c>
      <c r="J141" s="35">
        <v>202</v>
      </c>
      <c r="K141" s="34">
        <f>I141-J141</f>
        <v>23</v>
      </c>
      <c r="L141" s="49"/>
      <c r="M141" s="187" t="s">
        <v>75</v>
      </c>
      <c r="N141" s="188"/>
      <c r="O141" s="71">
        <f>(J121-J125)/J121</f>
        <v>0.82719605019543307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78.150000000000006</v>
      </c>
      <c r="E142" s="33">
        <v>63.13</v>
      </c>
      <c r="F142" s="34">
        <v>80.78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77.599999999999994</v>
      </c>
      <c r="E143" s="33">
        <v>55.3</v>
      </c>
      <c r="F143" s="34">
        <v>71.260000000000005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53.75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91.85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/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 t="s">
        <v>556</v>
      </c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/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557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105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221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 t="s">
        <v>558</v>
      </c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5:C6"/>
    <mergeCell ref="D5:D6"/>
    <mergeCell ref="E5:E6"/>
    <mergeCell ref="F5:K5"/>
    <mergeCell ref="N5:O5"/>
    <mergeCell ref="J6:K6"/>
    <mergeCell ref="N6:O6"/>
    <mergeCell ref="J10:K10"/>
    <mergeCell ref="N10:O10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</mergeCells>
  <pageMargins left="0.7" right="0.7" top="0.75" bottom="0.75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0BDAB-63C1-4DC5-81AA-0128E99B38FE}">
  <dimension ref="A1:S171"/>
  <sheetViews>
    <sheetView zoomScale="85" zoomScaleNormal="85" workbookViewId="0">
      <selection activeCell="V15" sqref="V15"/>
    </sheetView>
  </sheetViews>
  <sheetFormatPr defaultColWidth="9.140625" defaultRowHeight="15" x14ac:dyDescent="0.25"/>
  <cols>
    <col min="1" max="2" width="9.140625" style="64"/>
    <col min="3" max="3" width="17" style="64" customWidth="1"/>
    <col min="4" max="5" width="9.140625" style="64"/>
    <col min="6" max="11" width="11.85546875" style="64" customWidth="1"/>
    <col min="12" max="12" width="9.85546875" style="64" customWidth="1"/>
    <col min="13" max="13" width="15" style="64" customWidth="1"/>
    <col min="14" max="14" width="12.5703125" style="64" customWidth="1"/>
    <col min="15" max="15" width="13.42578125" style="64" customWidth="1"/>
    <col min="16" max="16" width="12.5703125" style="64" customWidth="1"/>
    <col min="17" max="16384" width="9.140625" style="64"/>
  </cols>
  <sheetData>
    <row r="1" spans="1:19" ht="15.75" thickBot="1" x14ac:dyDescent="0.3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x14ac:dyDescent="0.25">
      <c r="A2" s="2"/>
      <c r="P2" s="3"/>
    </row>
    <row r="3" spans="1:19" x14ac:dyDescent="0.25">
      <c r="A3" s="2"/>
      <c r="C3" s="4" t="s">
        <v>163</v>
      </c>
      <c r="P3" s="2"/>
    </row>
    <row r="4" spans="1:19" ht="15.75" thickBot="1" x14ac:dyDescent="0.3">
      <c r="A4" s="2"/>
      <c r="P4" s="2"/>
    </row>
    <row r="5" spans="1:19" ht="15" customHeight="1" x14ac:dyDescent="0.25">
      <c r="A5" s="2"/>
      <c r="C5" s="149" t="s">
        <v>17</v>
      </c>
      <c r="D5" s="151" t="s">
        <v>18</v>
      </c>
      <c r="E5" s="151" t="s">
        <v>19</v>
      </c>
      <c r="F5" s="151" t="s">
        <v>20</v>
      </c>
      <c r="G5" s="151"/>
      <c r="H5" s="151"/>
      <c r="I5" s="151"/>
      <c r="J5" s="151"/>
      <c r="K5" s="153"/>
      <c r="M5" s="6" t="s">
        <v>21</v>
      </c>
      <c r="N5" s="154" t="s">
        <v>19</v>
      </c>
      <c r="O5" s="155"/>
      <c r="P5" s="2"/>
    </row>
    <row r="6" spans="1:19" x14ac:dyDescent="0.25">
      <c r="A6" s="2"/>
      <c r="C6" s="150"/>
      <c r="D6" s="152"/>
      <c r="E6" s="152"/>
      <c r="F6" s="7" t="s">
        <v>22</v>
      </c>
      <c r="G6" s="7" t="s">
        <v>23</v>
      </c>
      <c r="H6" s="7" t="s">
        <v>24</v>
      </c>
      <c r="I6" s="7" t="s">
        <v>25</v>
      </c>
      <c r="J6" s="152" t="s">
        <v>6</v>
      </c>
      <c r="K6" s="156"/>
      <c r="M6" s="8">
        <v>1</v>
      </c>
      <c r="N6" s="157"/>
      <c r="O6" s="158"/>
      <c r="P6" s="2"/>
      <c r="R6" s="56" t="s">
        <v>0</v>
      </c>
      <c r="S6" s="56">
        <f>AVERAGE(J9,J66,J121)</f>
        <v>1176.0833333333333</v>
      </c>
    </row>
    <row r="7" spans="1:19" x14ac:dyDescent="0.25">
      <c r="A7" s="2"/>
      <c r="C7" s="9" t="s">
        <v>26</v>
      </c>
      <c r="D7" s="10"/>
      <c r="E7" s="10"/>
      <c r="F7" s="11">
        <v>1608</v>
      </c>
      <c r="G7" s="12"/>
      <c r="H7" s="12"/>
      <c r="I7" s="12"/>
      <c r="J7" s="159">
        <f>AVERAGE(F7:I7)</f>
        <v>1608</v>
      </c>
      <c r="K7" s="160"/>
      <c r="M7" s="8">
        <v>2</v>
      </c>
      <c r="N7" s="157">
        <v>9.8000000000000007</v>
      </c>
      <c r="O7" s="158"/>
      <c r="P7" s="2"/>
      <c r="R7" s="56" t="s">
        <v>1</v>
      </c>
      <c r="S7" s="72">
        <f>AVERAGE(J10,J67,J122)</f>
        <v>544.33333333333337</v>
      </c>
    </row>
    <row r="8" spans="1:19" x14ac:dyDescent="0.25">
      <c r="A8" s="2"/>
      <c r="C8" s="9" t="s">
        <v>27</v>
      </c>
      <c r="D8" s="10"/>
      <c r="E8" s="10"/>
      <c r="F8" s="11">
        <v>590</v>
      </c>
      <c r="G8" s="12"/>
      <c r="H8" s="12"/>
      <c r="I8" s="12"/>
      <c r="J8" s="159">
        <f t="shared" ref="J8:J13" si="0">AVERAGE(F8:I8)</f>
        <v>590</v>
      </c>
      <c r="K8" s="160"/>
      <c r="M8" s="8">
        <v>3</v>
      </c>
      <c r="N8" s="157">
        <v>9.5</v>
      </c>
      <c r="O8" s="158"/>
      <c r="P8" s="2"/>
      <c r="R8" s="56" t="s">
        <v>2</v>
      </c>
      <c r="S8" s="73">
        <f>AVERAGE(J13,J70,J125)</f>
        <v>232.91666666666666</v>
      </c>
    </row>
    <row r="9" spans="1:19" x14ac:dyDescent="0.25">
      <c r="A9" s="2"/>
      <c r="C9" s="9" t="s">
        <v>28</v>
      </c>
      <c r="D9" s="11">
        <v>59.71</v>
      </c>
      <c r="E9" s="11">
        <v>8</v>
      </c>
      <c r="F9" s="11">
        <v>1091</v>
      </c>
      <c r="G9" s="11">
        <v>1077</v>
      </c>
      <c r="H9" s="11">
        <v>1049</v>
      </c>
      <c r="I9" s="11">
        <v>1089</v>
      </c>
      <c r="J9" s="159">
        <f t="shared" si="0"/>
        <v>1076.5</v>
      </c>
      <c r="K9" s="160"/>
      <c r="M9" s="8">
        <v>4</v>
      </c>
      <c r="N9" s="157">
        <v>8.4</v>
      </c>
      <c r="O9" s="158"/>
      <c r="P9" s="2"/>
      <c r="R9" s="74" t="s">
        <v>576</v>
      </c>
      <c r="S9" s="76">
        <f>S6-S7</f>
        <v>631.74999999999989</v>
      </c>
    </row>
    <row r="10" spans="1:19" x14ac:dyDescent="0.25">
      <c r="A10" s="2"/>
      <c r="C10" s="9" t="s">
        <v>30</v>
      </c>
      <c r="D10" s="11">
        <v>58.66</v>
      </c>
      <c r="E10" s="11">
        <v>8.1</v>
      </c>
      <c r="F10" s="11">
        <v>591</v>
      </c>
      <c r="G10" s="11">
        <v>598</v>
      </c>
      <c r="H10" s="11">
        <v>542</v>
      </c>
      <c r="I10" s="11">
        <v>510</v>
      </c>
      <c r="J10" s="159">
        <f t="shared" si="0"/>
        <v>560.25</v>
      </c>
      <c r="K10" s="160"/>
      <c r="M10" s="8">
        <v>5</v>
      </c>
      <c r="N10" s="157">
        <v>8.5</v>
      </c>
      <c r="O10" s="158"/>
      <c r="P10" s="2"/>
      <c r="R10" s="74" t="s">
        <v>31</v>
      </c>
      <c r="S10" s="76">
        <f>S7-S8</f>
        <v>311.41666666666674</v>
      </c>
    </row>
    <row r="11" spans="1:19" ht="15.75" thickBot="1" x14ac:dyDescent="0.3">
      <c r="A11" s="2"/>
      <c r="C11" s="9" t="s">
        <v>32</v>
      </c>
      <c r="D11" s="11"/>
      <c r="E11" s="11"/>
      <c r="F11" s="11">
        <v>402</v>
      </c>
      <c r="G11" s="63">
        <v>411</v>
      </c>
      <c r="H11" s="63">
        <v>397</v>
      </c>
      <c r="I11" s="63">
        <v>389</v>
      </c>
      <c r="J11" s="159">
        <f t="shared" si="0"/>
        <v>399.75</v>
      </c>
      <c r="K11" s="160"/>
      <c r="M11" s="13">
        <v>6</v>
      </c>
      <c r="N11" s="161">
        <v>7.7</v>
      </c>
      <c r="O11" s="162"/>
      <c r="P11" s="2"/>
      <c r="R11" s="74" t="s">
        <v>29</v>
      </c>
      <c r="S11" s="75">
        <f>S6-S8</f>
        <v>943.16666666666663</v>
      </c>
    </row>
    <row r="12" spans="1:19" ht="15.75" thickBot="1" x14ac:dyDescent="0.3">
      <c r="A12" s="2"/>
      <c r="C12" s="9" t="s">
        <v>34</v>
      </c>
      <c r="D12" s="11"/>
      <c r="E12" s="11"/>
      <c r="F12" s="11">
        <v>230</v>
      </c>
      <c r="G12" s="63">
        <v>249</v>
      </c>
      <c r="H12" s="63">
        <v>233</v>
      </c>
      <c r="I12" s="63">
        <v>202</v>
      </c>
      <c r="J12" s="159">
        <f t="shared" si="0"/>
        <v>228.5</v>
      </c>
      <c r="K12" s="160"/>
      <c r="N12" s="68" t="s">
        <v>35</v>
      </c>
      <c r="O12" s="69" t="s">
        <v>36</v>
      </c>
      <c r="P12" s="2"/>
      <c r="R12" s="77" t="s">
        <v>577</v>
      </c>
      <c r="S12" s="234">
        <f>S9/S6</f>
        <v>0.53716431658754338</v>
      </c>
    </row>
    <row r="13" spans="1:19" ht="15.75" thickBot="1" x14ac:dyDescent="0.3">
      <c r="A13" s="2"/>
      <c r="C13" s="14" t="s">
        <v>38</v>
      </c>
      <c r="D13" s="15">
        <v>58.19</v>
      </c>
      <c r="E13" s="15">
        <v>7</v>
      </c>
      <c r="F13" s="15">
        <v>239</v>
      </c>
      <c r="G13" s="15">
        <v>242</v>
      </c>
      <c r="H13" s="15">
        <v>240</v>
      </c>
      <c r="I13" s="15">
        <v>211</v>
      </c>
      <c r="J13" s="163">
        <f t="shared" si="0"/>
        <v>233</v>
      </c>
      <c r="K13" s="164"/>
      <c r="M13" s="67" t="s">
        <v>39</v>
      </c>
      <c r="N13" s="65">
        <v>3.45</v>
      </c>
      <c r="O13" s="66"/>
      <c r="P13" s="2"/>
      <c r="R13" s="77" t="s">
        <v>37</v>
      </c>
      <c r="S13" s="78">
        <f>S10/S7</f>
        <v>0.57210655235762409</v>
      </c>
    </row>
    <row r="14" spans="1:19" ht="15.75" thickBot="1" x14ac:dyDescent="0.3">
      <c r="A14" s="2"/>
      <c r="C14" s="16"/>
      <c r="D14" s="16"/>
      <c r="E14" s="16"/>
      <c r="F14" s="16"/>
      <c r="G14" s="16"/>
      <c r="H14" s="16"/>
      <c r="I14" s="16"/>
      <c r="J14" s="16"/>
      <c r="P14" s="2"/>
      <c r="R14" s="77" t="s">
        <v>33</v>
      </c>
      <c r="S14" s="234">
        <f>S11/S6</f>
        <v>0.80195564373272876</v>
      </c>
    </row>
    <row r="15" spans="1:19" ht="15" customHeight="1" x14ac:dyDescent="0.25">
      <c r="A15" s="2"/>
      <c r="C15" s="17" t="s">
        <v>17</v>
      </c>
      <c r="D15" s="18" t="s">
        <v>18</v>
      </c>
      <c r="E15" s="18" t="s">
        <v>19</v>
      </c>
      <c r="F15" s="19" t="s">
        <v>40</v>
      </c>
      <c r="G15" s="20"/>
      <c r="H15" s="17" t="s">
        <v>17</v>
      </c>
      <c r="I15" s="151" t="s">
        <v>41</v>
      </c>
      <c r="J15" s="151"/>
      <c r="K15" s="153"/>
      <c r="M15" s="171" t="s">
        <v>42</v>
      </c>
      <c r="N15" s="172"/>
      <c r="O15" s="155"/>
      <c r="P15" s="2"/>
    </row>
    <row r="16" spans="1:19" x14ac:dyDescent="0.25">
      <c r="A16" s="2"/>
      <c r="C16" s="21" t="s">
        <v>43</v>
      </c>
      <c r="D16" s="11">
        <v>24.71</v>
      </c>
      <c r="E16" s="11">
        <v>9.6999999999999993</v>
      </c>
      <c r="F16" s="22">
        <v>1305</v>
      </c>
      <c r="G16" s="16"/>
      <c r="H16" s="23" t="s">
        <v>1</v>
      </c>
      <c r="I16" s="175">
        <v>6.16</v>
      </c>
      <c r="J16" s="175"/>
      <c r="K16" s="176"/>
      <c r="M16" s="24" t="s">
        <v>19</v>
      </c>
      <c r="N16" s="25" t="s">
        <v>44</v>
      </c>
      <c r="O16" s="26" t="s">
        <v>45</v>
      </c>
      <c r="P16" s="2"/>
    </row>
    <row r="17" spans="1:16" ht="15.75" thickBot="1" x14ac:dyDescent="0.3">
      <c r="A17" s="2"/>
      <c r="C17" s="21" t="s">
        <v>46</v>
      </c>
      <c r="D17" s="11">
        <v>65.02</v>
      </c>
      <c r="E17" s="11"/>
      <c r="F17" s="22">
        <v>222</v>
      </c>
      <c r="G17" s="16"/>
      <c r="H17" s="27" t="s">
        <v>2</v>
      </c>
      <c r="I17" s="177">
        <v>5.6</v>
      </c>
      <c r="J17" s="177"/>
      <c r="K17" s="178"/>
      <c r="M17" s="65">
        <v>6.9</v>
      </c>
      <c r="N17" s="28">
        <v>152</v>
      </c>
      <c r="O17" s="66">
        <v>0.04</v>
      </c>
      <c r="P17" s="2"/>
    </row>
    <row r="18" spans="1:16" ht="15.75" thickBot="1" x14ac:dyDescent="0.3">
      <c r="A18" s="2"/>
      <c r="C18" s="21" t="s">
        <v>47</v>
      </c>
      <c r="D18" s="11">
        <v>65.33</v>
      </c>
      <c r="E18" s="11"/>
      <c r="F18" s="22">
        <v>239</v>
      </c>
      <c r="G18" s="16"/>
      <c r="H18" s="16"/>
      <c r="I18" s="16"/>
      <c r="J18" s="16"/>
      <c r="P18" s="2"/>
    </row>
    <row r="19" spans="1:16" ht="15" customHeight="1" x14ac:dyDescent="0.25">
      <c r="A19" s="2"/>
      <c r="C19" s="21" t="s">
        <v>48</v>
      </c>
      <c r="D19" s="11"/>
      <c r="E19" s="11"/>
      <c r="F19" s="22"/>
      <c r="G19" s="16"/>
      <c r="H19" s="149" t="s">
        <v>49</v>
      </c>
      <c r="I19" s="151"/>
      <c r="J19" s="151"/>
      <c r="K19" s="153"/>
      <c r="M19" s="6" t="s">
        <v>50</v>
      </c>
      <c r="N19" s="29" t="s">
        <v>19</v>
      </c>
      <c r="O19" s="30" t="s">
        <v>51</v>
      </c>
      <c r="P19" s="2"/>
    </row>
    <row r="20" spans="1:16" x14ac:dyDescent="0.25">
      <c r="A20" s="2"/>
      <c r="C20" s="21" t="s">
        <v>52</v>
      </c>
      <c r="D20" s="11">
        <v>66.069999999999993</v>
      </c>
      <c r="E20" s="11"/>
      <c r="F20" s="22">
        <v>219</v>
      </c>
      <c r="G20" s="16"/>
      <c r="H20" s="31" t="s">
        <v>53</v>
      </c>
      <c r="I20" s="7" t="s">
        <v>54</v>
      </c>
      <c r="J20" s="7" t="s">
        <v>55</v>
      </c>
      <c r="K20" s="32" t="s">
        <v>56</v>
      </c>
      <c r="M20" s="8">
        <v>1</v>
      </c>
      <c r="N20" s="33">
        <v>5.6</v>
      </c>
      <c r="O20" s="34">
        <v>100</v>
      </c>
      <c r="P20" s="2"/>
    </row>
    <row r="21" spans="1:16" ht="15.75" thickBot="1" x14ac:dyDescent="0.3">
      <c r="A21" s="2"/>
      <c r="C21" s="21" t="s">
        <v>57</v>
      </c>
      <c r="D21" s="11">
        <v>74.66</v>
      </c>
      <c r="E21" s="11"/>
      <c r="F21" s="22">
        <v>1705</v>
      </c>
      <c r="G21" s="16"/>
      <c r="H21" s="165">
        <v>8</v>
      </c>
      <c r="I21" s="167">
        <v>355</v>
      </c>
      <c r="J21" s="167">
        <v>265</v>
      </c>
      <c r="K21" s="169">
        <f>((I21-J21)/I21)</f>
        <v>0.25352112676056338</v>
      </c>
      <c r="M21" s="13">
        <v>2</v>
      </c>
      <c r="N21" s="35">
        <v>5.4</v>
      </c>
      <c r="O21" s="36">
        <v>100</v>
      </c>
      <c r="P21" s="2"/>
    </row>
    <row r="22" spans="1:16" ht="15.75" customHeight="1" thickBot="1" x14ac:dyDescent="0.3">
      <c r="A22" s="2"/>
      <c r="C22" s="21" t="s">
        <v>58</v>
      </c>
      <c r="D22" s="11">
        <v>74.47</v>
      </c>
      <c r="E22" s="11">
        <v>6.7</v>
      </c>
      <c r="F22" s="22">
        <v>491</v>
      </c>
      <c r="G22" s="16"/>
      <c r="H22" s="165"/>
      <c r="I22" s="167"/>
      <c r="J22" s="167"/>
      <c r="K22" s="169"/>
      <c r="P22" s="2"/>
    </row>
    <row r="23" spans="1:16" ht="15" customHeight="1" x14ac:dyDescent="0.25">
      <c r="A23" s="2"/>
      <c r="C23" s="21" t="s">
        <v>59</v>
      </c>
      <c r="D23" s="11"/>
      <c r="E23" s="11"/>
      <c r="F23" s="22">
        <v>484</v>
      </c>
      <c r="G23" s="16"/>
      <c r="H23" s="165">
        <v>11</v>
      </c>
      <c r="I23" s="167">
        <v>529</v>
      </c>
      <c r="J23" s="167">
        <v>440</v>
      </c>
      <c r="K23" s="169">
        <f>((I23-J23)/I23)</f>
        <v>0.16824196597353497</v>
      </c>
      <c r="M23" s="171" t="s">
        <v>60</v>
      </c>
      <c r="N23" s="172"/>
      <c r="O23" s="155"/>
      <c r="P23" s="2"/>
    </row>
    <row r="24" spans="1:16" ht="15.75" thickBot="1" x14ac:dyDescent="0.3">
      <c r="A24" s="2"/>
      <c r="C24" s="21" t="s">
        <v>61</v>
      </c>
      <c r="D24" s="11">
        <v>76.03</v>
      </c>
      <c r="E24" s="11">
        <v>6.3</v>
      </c>
      <c r="F24" s="22">
        <v>909</v>
      </c>
      <c r="G24" s="16"/>
      <c r="H24" s="166"/>
      <c r="I24" s="168"/>
      <c r="J24" s="168"/>
      <c r="K24" s="170"/>
      <c r="M24" s="173" t="s">
        <v>62</v>
      </c>
      <c r="N24" s="174"/>
      <c r="O24" s="37">
        <f>(J9-J10)/J9</f>
        <v>0.47956339990710634</v>
      </c>
      <c r="P24" s="2"/>
    </row>
    <row r="25" spans="1:16" ht="15.75" thickBot="1" x14ac:dyDescent="0.3">
      <c r="A25" s="2"/>
      <c r="C25" s="38" t="s">
        <v>63</v>
      </c>
      <c r="D25" s="15"/>
      <c r="E25" s="15"/>
      <c r="F25" s="39">
        <v>891</v>
      </c>
      <c r="G25" s="16"/>
      <c r="M25" s="173" t="s">
        <v>64</v>
      </c>
      <c r="N25" s="174"/>
      <c r="O25" s="37">
        <f>(J10-J11)/J10</f>
        <v>0.28647925033467203</v>
      </c>
      <c r="P25" s="2"/>
    </row>
    <row r="26" spans="1:16" ht="15.75" customHeight="1" thickBot="1" x14ac:dyDescent="0.3">
      <c r="A26" s="2"/>
      <c r="C26" s="40"/>
      <c r="D26" s="40"/>
      <c r="E26" s="40"/>
      <c r="F26" s="40"/>
      <c r="H26" s="171" t="s">
        <v>65</v>
      </c>
      <c r="I26" s="172"/>
      <c r="J26" s="172"/>
      <c r="K26" s="155"/>
      <c r="M26" s="173" t="s">
        <v>66</v>
      </c>
      <c r="N26" s="174"/>
      <c r="O26" s="37">
        <f>(J11-J12)/J11</f>
        <v>0.42839274546591621</v>
      </c>
      <c r="P26" s="2"/>
    </row>
    <row r="27" spans="1:16" ht="15.75" customHeight="1" x14ac:dyDescent="0.25">
      <c r="A27" s="2"/>
      <c r="B27" s="41"/>
      <c r="C27" s="42" t="s">
        <v>17</v>
      </c>
      <c r="D27" s="43" t="s">
        <v>18</v>
      </c>
      <c r="E27" s="43" t="s">
        <v>14</v>
      </c>
      <c r="F27" s="19" t="s">
        <v>13</v>
      </c>
      <c r="G27" s="44" t="s">
        <v>19</v>
      </c>
      <c r="H27" s="24" t="s">
        <v>17</v>
      </c>
      <c r="I27" s="25" t="s">
        <v>67</v>
      </c>
      <c r="J27" s="25" t="s">
        <v>68</v>
      </c>
      <c r="K27" s="26" t="s">
        <v>69</v>
      </c>
      <c r="M27" s="173" t="s">
        <v>70</v>
      </c>
      <c r="N27" s="174"/>
      <c r="O27" s="37">
        <f>(J12-J13)/J12</f>
        <v>-1.9693654266958426E-2</v>
      </c>
      <c r="P27" s="2"/>
    </row>
    <row r="28" spans="1:16" ht="15" customHeight="1" x14ac:dyDescent="0.25">
      <c r="A28" s="2"/>
      <c r="B28" s="41"/>
      <c r="C28" s="45" t="s">
        <v>71</v>
      </c>
      <c r="D28" s="33">
        <v>90.87</v>
      </c>
      <c r="E28" s="33"/>
      <c r="F28" s="34"/>
      <c r="G28" s="46"/>
      <c r="H28" s="47" t="s">
        <v>72</v>
      </c>
      <c r="I28" s="33">
        <v>777</v>
      </c>
      <c r="J28" s="33">
        <v>669</v>
      </c>
      <c r="K28" s="34">
        <f>I28-J28</f>
        <v>108</v>
      </c>
      <c r="M28" s="182" t="s">
        <v>73</v>
      </c>
      <c r="N28" s="183"/>
      <c r="O28" s="70">
        <f>(J10-J13)/J10</f>
        <v>0.58411423471664436</v>
      </c>
      <c r="P28" s="2"/>
    </row>
    <row r="29" spans="1:16" ht="15.75" thickBot="1" x14ac:dyDescent="0.3">
      <c r="A29" s="2"/>
      <c r="B29" s="41"/>
      <c r="C29" s="45" t="s">
        <v>74</v>
      </c>
      <c r="D29" s="33">
        <v>73.05</v>
      </c>
      <c r="E29" s="33">
        <v>68.209999999999994</v>
      </c>
      <c r="F29" s="34">
        <v>93.38</v>
      </c>
      <c r="G29" s="48">
        <v>6.1</v>
      </c>
      <c r="H29" s="65" t="s">
        <v>2</v>
      </c>
      <c r="I29" s="35">
        <v>269</v>
      </c>
      <c r="J29" s="35">
        <v>249</v>
      </c>
      <c r="K29" s="36">
        <f>I29-J29</f>
        <v>20</v>
      </c>
      <c r="L29" s="49"/>
      <c r="M29" s="187" t="s">
        <v>75</v>
      </c>
      <c r="N29" s="188"/>
      <c r="O29" s="71">
        <f>(J9-J13)/J9</f>
        <v>0.78355782628889925</v>
      </c>
      <c r="P29" s="2"/>
    </row>
    <row r="30" spans="1:16" ht="15" customHeight="1" x14ac:dyDescent="0.25">
      <c r="A30" s="2"/>
      <c r="B30" s="41"/>
      <c r="C30" s="45" t="s">
        <v>76</v>
      </c>
      <c r="D30" s="33">
        <v>77.05</v>
      </c>
      <c r="E30" s="33">
        <v>62.42</v>
      </c>
      <c r="F30" s="34">
        <v>81.02</v>
      </c>
      <c r="P30" s="2"/>
    </row>
    <row r="31" spans="1:16" ht="15" customHeight="1" x14ac:dyDescent="0.25">
      <c r="A31" s="2"/>
      <c r="B31" s="41"/>
      <c r="C31" s="45" t="s">
        <v>77</v>
      </c>
      <c r="D31" s="33">
        <v>71.849999999999994</v>
      </c>
      <c r="E31" s="33">
        <v>50.57</v>
      </c>
      <c r="F31" s="34">
        <v>70.39</v>
      </c>
      <c r="P31" s="2"/>
    </row>
    <row r="32" spans="1:16" ht="15.75" customHeight="1" thickBot="1" x14ac:dyDescent="0.3">
      <c r="A32" s="2"/>
      <c r="B32" s="41"/>
      <c r="C32" s="50" t="s">
        <v>78</v>
      </c>
      <c r="D32" s="51">
        <v>56.05</v>
      </c>
      <c r="E32" s="51"/>
      <c r="F32" s="34"/>
      <c r="G32" s="52"/>
      <c r="P32" s="2"/>
    </row>
    <row r="33" spans="1:16" ht="15" customHeight="1" thickBot="1" x14ac:dyDescent="0.3">
      <c r="A33" s="2"/>
      <c r="B33" s="41"/>
      <c r="C33" s="45" t="s">
        <v>79</v>
      </c>
      <c r="D33" s="33">
        <v>90.76</v>
      </c>
      <c r="E33" s="33"/>
      <c r="F33" s="53"/>
      <c r="G33" s="54" t="s">
        <v>80</v>
      </c>
      <c r="P33" s="2"/>
    </row>
    <row r="34" spans="1:16" ht="15" customHeight="1" x14ac:dyDescent="0.25">
      <c r="A34" s="2"/>
      <c r="B34" s="41"/>
      <c r="C34" s="45" t="s">
        <v>81</v>
      </c>
      <c r="D34" s="33"/>
      <c r="E34" s="33"/>
      <c r="F34" s="33"/>
      <c r="G34" s="55"/>
      <c r="P34" s="2"/>
    </row>
    <row r="35" spans="1:16" ht="15.75" customHeight="1" x14ac:dyDescent="0.25">
      <c r="A35" s="2"/>
      <c r="B35" s="41"/>
      <c r="C35" s="45" t="s">
        <v>82</v>
      </c>
      <c r="D35" s="56"/>
      <c r="E35" s="56"/>
      <c r="F35" s="56"/>
      <c r="G35" s="57"/>
      <c r="P35" s="2"/>
    </row>
    <row r="36" spans="1:16" ht="15.75" thickBot="1" x14ac:dyDescent="0.3">
      <c r="A36" s="2"/>
      <c r="B36" s="41"/>
      <c r="C36" s="58" t="s">
        <v>82</v>
      </c>
      <c r="D36" s="35"/>
      <c r="E36" s="35"/>
      <c r="F36" s="35"/>
      <c r="G36" s="59"/>
      <c r="P36" s="2"/>
    </row>
    <row r="37" spans="1:16" x14ac:dyDescent="0.25">
      <c r="A37" s="2"/>
      <c r="P37" s="2"/>
    </row>
    <row r="38" spans="1:16" x14ac:dyDescent="0.25">
      <c r="A38" s="2"/>
      <c r="P38" s="2"/>
    </row>
    <row r="39" spans="1:16" x14ac:dyDescent="0.25">
      <c r="A39" s="2"/>
      <c r="C39" s="60" t="s">
        <v>83</v>
      </c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50"/>
      <c r="P39" s="2"/>
    </row>
    <row r="40" spans="1:16" ht="15" customHeight="1" x14ac:dyDescent="0.25">
      <c r="A40" s="2"/>
      <c r="B40" s="131"/>
      <c r="C40" s="179" t="s">
        <v>559</v>
      </c>
      <c r="D40" s="180"/>
      <c r="E40" s="180"/>
      <c r="F40" s="180"/>
      <c r="G40" s="180"/>
      <c r="H40" s="180"/>
      <c r="I40" s="180"/>
      <c r="J40" s="180"/>
      <c r="K40" s="180"/>
      <c r="L40" s="180"/>
      <c r="M40" s="180"/>
      <c r="N40" s="180"/>
      <c r="O40" s="181"/>
      <c r="P40" s="2"/>
    </row>
    <row r="41" spans="1:16" x14ac:dyDescent="0.25">
      <c r="A41" s="2"/>
      <c r="C41" s="179"/>
      <c r="D41" s="180"/>
      <c r="E41" s="180"/>
      <c r="F41" s="180"/>
      <c r="G41" s="180"/>
      <c r="H41" s="180"/>
      <c r="I41" s="180"/>
      <c r="J41" s="180"/>
      <c r="K41" s="180"/>
      <c r="L41" s="180"/>
      <c r="M41" s="180"/>
      <c r="N41" s="180"/>
      <c r="O41" s="181"/>
      <c r="P41" s="2"/>
    </row>
    <row r="42" spans="1:16" x14ac:dyDescent="0.25">
      <c r="A42" s="2"/>
      <c r="C42" s="179" t="s">
        <v>560</v>
      </c>
      <c r="D42" s="180"/>
      <c r="E42" s="180"/>
      <c r="F42" s="180"/>
      <c r="G42" s="180"/>
      <c r="H42" s="180"/>
      <c r="I42" s="180"/>
      <c r="J42" s="180"/>
      <c r="K42" s="180"/>
      <c r="L42" s="180"/>
      <c r="M42" s="180"/>
      <c r="N42" s="180"/>
      <c r="O42" s="181"/>
      <c r="P42" s="2"/>
    </row>
    <row r="43" spans="1:16" x14ac:dyDescent="0.25">
      <c r="A43" s="2"/>
      <c r="C43" s="179" t="s">
        <v>561</v>
      </c>
      <c r="D43" s="180"/>
      <c r="E43" s="180"/>
      <c r="F43" s="180"/>
      <c r="G43" s="180"/>
      <c r="H43" s="180"/>
      <c r="I43" s="180"/>
      <c r="J43" s="180"/>
      <c r="K43" s="180"/>
      <c r="L43" s="180"/>
      <c r="M43" s="180"/>
      <c r="N43" s="180"/>
      <c r="O43" s="181"/>
      <c r="P43" s="2"/>
    </row>
    <row r="44" spans="1:16" x14ac:dyDescent="0.25">
      <c r="A44" s="2"/>
      <c r="C44" s="179" t="s">
        <v>562</v>
      </c>
      <c r="D44" s="180"/>
      <c r="E44" s="180"/>
      <c r="F44" s="180"/>
      <c r="G44" s="180"/>
      <c r="H44" s="180"/>
      <c r="I44" s="180"/>
      <c r="J44" s="180"/>
      <c r="K44" s="180"/>
      <c r="L44" s="180"/>
      <c r="M44" s="180"/>
      <c r="N44" s="180"/>
      <c r="O44" s="181"/>
      <c r="P44" s="2"/>
    </row>
    <row r="45" spans="1:16" x14ac:dyDescent="0.25">
      <c r="A45" s="2"/>
      <c r="C45" s="179" t="s">
        <v>563</v>
      </c>
      <c r="D45" s="180"/>
      <c r="E45" s="180"/>
      <c r="F45" s="180"/>
      <c r="G45" s="180"/>
      <c r="H45" s="180"/>
      <c r="I45" s="180"/>
      <c r="J45" s="180"/>
      <c r="K45" s="180"/>
      <c r="L45" s="180"/>
      <c r="M45" s="180"/>
      <c r="N45" s="180"/>
      <c r="O45" s="181"/>
      <c r="P45" s="2"/>
    </row>
    <row r="46" spans="1:16" x14ac:dyDescent="0.25">
      <c r="A46" s="2"/>
      <c r="C46" s="179" t="s">
        <v>564</v>
      </c>
      <c r="D46" s="180"/>
      <c r="E46" s="180"/>
      <c r="F46" s="180"/>
      <c r="G46" s="180"/>
      <c r="H46" s="180"/>
      <c r="I46" s="180"/>
      <c r="J46" s="180"/>
      <c r="K46" s="180"/>
      <c r="L46" s="180"/>
      <c r="M46" s="180"/>
      <c r="N46" s="180"/>
      <c r="O46" s="181"/>
      <c r="P46" s="2"/>
    </row>
    <row r="47" spans="1:16" x14ac:dyDescent="0.25">
      <c r="A47" s="2"/>
      <c r="C47" s="179"/>
      <c r="D47" s="180"/>
      <c r="E47" s="180"/>
      <c r="F47" s="180"/>
      <c r="G47" s="180"/>
      <c r="H47" s="180"/>
      <c r="I47" s="180"/>
      <c r="J47" s="180"/>
      <c r="K47" s="180"/>
      <c r="L47" s="180"/>
      <c r="M47" s="180"/>
      <c r="N47" s="180"/>
      <c r="O47" s="181"/>
      <c r="P47" s="2"/>
    </row>
    <row r="48" spans="1:16" x14ac:dyDescent="0.25">
      <c r="A48" s="2"/>
      <c r="C48" s="179"/>
      <c r="D48" s="180"/>
      <c r="E48" s="180"/>
      <c r="F48" s="180"/>
      <c r="G48" s="180"/>
      <c r="H48" s="180"/>
      <c r="I48" s="180"/>
      <c r="J48" s="180"/>
      <c r="K48" s="180"/>
      <c r="L48" s="180"/>
      <c r="M48" s="180"/>
      <c r="N48" s="180"/>
      <c r="O48" s="181"/>
      <c r="P48" s="2"/>
    </row>
    <row r="49" spans="1:16" x14ac:dyDescent="0.25">
      <c r="A49" s="2"/>
      <c r="C49" s="179"/>
      <c r="D49" s="180"/>
      <c r="E49" s="180"/>
      <c r="F49" s="180"/>
      <c r="G49" s="180"/>
      <c r="H49" s="180"/>
      <c r="I49" s="180"/>
      <c r="J49" s="180"/>
      <c r="K49" s="180"/>
      <c r="L49" s="180"/>
      <c r="M49" s="180"/>
      <c r="N49" s="180"/>
      <c r="O49" s="181"/>
      <c r="P49" s="2"/>
    </row>
    <row r="50" spans="1:16" ht="15" customHeight="1" x14ac:dyDescent="0.25">
      <c r="A50" s="2"/>
      <c r="C50" s="179"/>
      <c r="D50" s="180"/>
      <c r="E50" s="180"/>
      <c r="F50" s="180"/>
      <c r="G50" s="180"/>
      <c r="H50" s="180"/>
      <c r="I50" s="180"/>
      <c r="J50" s="180"/>
      <c r="K50" s="180"/>
      <c r="L50" s="180"/>
      <c r="M50" s="180"/>
      <c r="N50" s="180"/>
      <c r="O50" s="181"/>
      <c r="P50" s="2"/>
    </row>
    <row r="51" spans="1:16" x14ac:dyDescent="0.25">
      <c r="A51" s="2"/>
      <c r="C51" s="179"/>
      <c r="D51" s="180"/>
      <c r="E51" s="180"/>
      <c r="F51" s="180"/>
      <c r="G51" s="180"/>
      <c r="H51" s="180"/>
      <c r="I51" s="180"/>
      <c r="J51" s="180"/>
      <c r="K51" s="180"/>
      <c r="L51" s="180"/>
      <c r="M51" s="180"/>
      <c r="N51" s="180"/>
      <c r="O51" s="181"/>
      <c r="P51" s="2"/>
    </row>
    <row r="52" spans="1:16" x14ac:dyDescent="0.25">
      <c r="A52" s="2"/>
      <c r="C52" s="179"/>
      <c r="D52" s="180"/>
      <c r="E52" s="180"/>
      <c r="F52" s="180"/>
      <c r="G52" s="180"/>
      <c r="H52" s="180"/>
      <c r="I52" s="180"/>
      <c r="J52" s="180"/>
      <c r="K52" s="180"/>
      <c r="L52" s="180"/>
      <c r="M52" s="180"/>
      <c r="N52" s="180"/>
      <c r="O52" s="181"/>
      <c r="P52" s="2"/>
    </row>
    <row r="53" spans="1:16" x14ac:dyDescent="0.25">
      <c r="A53" s="2"/>
      <c r="C53" s="184"/>
      <c r="D53" s="185"/>
      <c r="E53" s="185"/>
      <c r="F53" s="185"/>
      <c r="G53" s="185"/>
      <c r="H53" s="185"/>
      <c r="I53" s="185"/>
      <c r="J53" s="185"/>
      <c r="K53" s="185"/>
      <c r="L53" s="185"/>
      <c r="M53" s="185"/>
      <c r="N53" s="185"/>
      <c r="O53" s="186"/>
      <c r="P53" s="2"/>
    </row>
    <row r="54" spans="1:16" ht="15.75" thickBot="1" x14ac:dyDescent="0.3">
      <c r="A54" s="2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62"/>
    </row>
    <row r="55" spans="1:16" ht="15" customHeight="1" x14ac:dyDescent="0.25"/>
    <row r="56" spans="1:16" ht="15" customHeight="1" x14ac:dyDescent="0.25"/>
    <row r="58" spans="1:16" ht="15.75" thickBot="1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x14ac:dyDescent="0.25">
      <c r="A59" s="2"/>
      <c r="P59" s="3"/>
    </row>
    <row r="60" spans="1:16" x14ac:dyDescent="0.25">
      <c r="A60" s="2"/>
      <c r="C60" s="4" t="s">
        <v>156</v>
      </c>
      <c r="D60" s="5"/>
      <c r="E60" s="5"/>
      <c r="P60" s="2"/>
    </row>
    <row r="61" spans="1:16" ht="15" customHeight="1" thickBot="1" x14ac:dyDescent="0.3">
      <c r="A61" s="2"/>
      <c r="P61" s="2"/>
    </row>
    <row r="62" spans="1:16" ht="15" customHeight="1" x14ac:dyDescent="0.25">
      <c r="A62" s="2"/>
      <c r="C62" s="149" t="s">
        <v>17</v>
      </c>
      <c r="D62" s="151" t="s">
        <v>18</v>
      </c>
      <c r="E62" s="151" t="s">
        <v>19</v>
      </c>
      <c r="F62" s="151" t="s">
        <v>20</v>
      </c>
      <c r="G62" s="151"/>
      <c r="H62" s="151"/>
      <c r="I62" s="151"/>
      <c r="J62" s="151"/>
      <c r="K62" s="153"/>
      <c r="M62" s="6" t="s">
        <v>21</v>
      </c>
      <c r="N62" s="154" t="s">
        <v>19</v>
      </c>
      <c r="O62" s="155"/>
      <c r="P62" s="2"/>
    </row>
    <row r="63" spans="1:16" x14ac:dyDescent="0.25">
      <c r="A63" s="2"/>
      <c r="C63" s="150"/>
      <c r="D63" s="152"/>
      <c r="E63" s="152"/>
      <c r="F63" s="7" t="s">
        <v>22</v>
      </c>
      <c r="G63" s="7" t="s">
        <v>23</v>
      </c>
      <c r="H63" s="7" t="s">
        <v>24</v>
      </c>
      <c r="I63" s="7" t="s">
        <v>25</v>
      </c>
      <c r="J63" s="152" t="s">
        <v>6</v>
      </c>
      <c r="K63" s="156"/>
      <c r="M63" s="8">
        <v>1</v>
      </c>
      <c r="N63" s="157"/>
      <c r="O63" s="158"/>
      <c r="P63" s="2"/>
    </row>
    <row r="64" spans="1:16" ht="15" customHeight="1" x14ac:dyDescent="0.25">
      <c r="A64" s="2"/>
      <c r="C64" s="9" t="s">
        <v>26</v>
      </c>
      <c r="D64" s="10"/>
      <c r="E64" s="10"/>
      <c r="F64" s="11">
        <v>1588</v>
      </c>
      <c r="G64" s="12"/>
      <c r="H64" s="12"/>
      <c r="I64" s="12"/>
      <c r="J64" s="159">
        <f>AVERAGE(F64:I64)</f>
        <v>1588</v>
      </c>
      <c r="K64" s="160"/>
      <c r="M64" s="8">
        <v>2</v>
      </c>
      <c r="N64" s="157">
        <v>9.5</v>
      </c>
      <c r="O64" s="158"/>
      <c r="P64" s="2"/>
    </row>
    <row r="65" spans="1:16" x14ac:dyDescent="0.25">
      <c r="A65" s="2"/>
      <c r="C65" s="9" t="s">
        <v>27</v>
      </c>
      <c r="D65" s="10"/>
      <c r="E65" s="10"/>
      <c r="F65" s="11">
        <v>641</v>
      </c>
      <c r="G65" s="12"/>
      <c r="H65" s="12"/>
      <c r="I65" s="12"/>
      <c r="J65" s="159">
        <f t="shared" ref="J65:J70" si="1">AVERAGE(F65:I65)</f>
        <v>641</v>
      </c>
      <c r="K65" s="160"/>
      <c r="M65" s="8">
        <v>3</v>
      </c>
      <c r="N65" s="157">
        <v>9.4</v>
      </c>
      <c r="O65" s="158"/>
      <c r="P65" s="2"/>
    </row>
    <row r="66" spans="1:16" ht="15" customHeight="1" x14ac:dyDescent="0.25">
      <c r="A66" s="2"/>
      <c r="C66" s="9" t="s">
        <v>28</v>
      </c>
      <c r="D66" s="11">
        <v>57.47</v>
      </c>
      <c r="E66" s="11">
        <v>6.8</v>
      </c>
      <c r="F66" s="11">
        <v>1284</v>
      </c>
      <c r="G66" s="11">
        <v>1185</v>
      </c>
      <c r="H66" s="11">
        <v>1240</v>
      </c>
      <c r="I66" s="11">
        <v>1215</v>
      </c>
      <c r="J66" s="159">
        <f t="shared" si="1"/>
        <v>1231</v>
      </c>
      <c r="K66" s="160"/>
      <c r="M66" s="8">
        <v>4</v>
      </c>
      <c r="N66" s="157">
        <v>7.9</v>
      </c>
      <c r="O66" s="158"/>
      <c r="P66" s="2"/>
    </row>
    <row r="67" spans="1:16" ht="15" customHeight="1" x14ac:dyDescent="0.25">
      <c r="A67" s="2"/>
      <c r="C67" s="9" t="s">
        <v>30</v>
      </c>
      <c r="D67" s="11">
        <v>56.63</v>
      </c>
      <c r="E67" s="11">
        <v>8.5</v>
      </c>
      <c r="F67" s="11">
        <v>472</v>
      </c>
      <c r="G67" s="11">
        <v>590</v>
      </c>
      <c r="H67" s="11">
        <v>574</v>
      </c>
      <c r="I67" s="11">
        <v>532</v>
      </c>
      <c r="J67" s="159">
        <f t="shared" si="1"/>
        <v>542</v>
      </c>
      <c r="K67" s="160"/>
      <c r="M67" s="8">
        <v>5</v>
      </c>
      <c r="N67" s="157">
        <v>8.6999999999999993</v>
      </c>
      <c r="O67" s="158"/>
      <c r="P67" s="2"/>
    </row>
    <row r="68" spans="1:16" ht="15.75" customHeight="1" thickBot="1" x14ac:dyDescent="0.3">
      <c r="A68" s="2"/>
      <c r="C68" s="9" t="s">
        <v>32</v>
      </c>
      <c r="D68" s="11"/>
      <c r="E68" s="11"/>
      <c r="F68" s="11">
        <v>332</v>
      </c>
      <c r="G68" s="63">
        <v>345</v>
      </c>
      <c r="H68" s="63">
        <v>331</v>
      </c>
      <c r="I68" s="63">
        <v>366</v>
      </c>
      <c r="J68" s="159">
        <f t="shared" si="1"/>
        <v>343.5</v>
      </c>
      <c r="K68" s="160"/>
      <c r="M68" s="13">
        <v>6</v>
      </c>
      <c r="N68" s="161">
        <v>7.6</v>
      </c>
      <c r="O68" s="162"/>
      <c r="P68" s="2"/>
    </row>
    <row r="69" spans="1:16" ht="15.75" thickBot="1" x14ac:dyDescent="0.3">
      <c r="A69" s="2"/>
      <c r="C69" s="9" t="s">
        <v>34</v>
      </c>
      <c r="D69" s="11"/>
      <c r="E69" s="11"/>
      <c r="F69" s="11">
        <v>208</v>
      </c>
      <c r="G69" s="63">
        <v>218</v>
      </c>
      <c r="H69" s="63">
        <v>224</v>
      </c>
      <c r="I69" s="63">
        <v>246</v>
      </c>
      <c r="J69" s="159">
        <f t="shared" si="1"/>
        <v>224</v>
      </c>
      <c r="K69" s="160"/>
      <c r="N69" s="68" t="s">
        <v>35</v>
      </c>
      <c r="O69" s="69" t="s">
        <v>36</v>
      </c>
      <c r="P69" s="2"/>
    </row>
    <row r="70" spans="1:16" ht="15.75" thickBot="1" x14ac:dyDescent="0.3">
      <c r="A70" s="2"/>
      <c r="C70" s="14" t="s">
        <v>38</v>
      </c>
      <c r="D70" s="15">
        <v>58.25</v>
      </c>
      <c r="E70" s="15">
        <v>7.7</v>
      </c>
      <c r="F70" s="15">
        <v>221</v>
      </c>
      <c r="G70" s="15">
        <v>224</v>
      </c>
      <c r="H70" s="15">
        <v>228</v>
      </c>
      <c r="I70" s="15">
        <v>238</v>
      </c>
      <c r="J70" s="163">
        <f t="shared" si="1"/>
        <v>227.75</v>
      </c>
      <c r="K70" s="164"/>
      <c r="M70" s="67" t="s">
        <v>39</v>
      </c>
      <c r="N70" s="65">
        <v>3.85</v>
      </c>
      <c r="O70" s="66"/>
      <c r="P70" s="2"/>
    </row>
    <row r="71" spans="1:16" ht="15" customHeight="1" thickBot="1" x14ac:dyDescent="0.3">
      <c r="A71" s="2"/>
      <c r="C71" s="16"/>
      <c r="D71" s="16"/>
      <c r="E71" s="16"/>
      <c r="F71" s="16"/>
      <c r="G71" s="16"/>
      <c r="H71" s="16"/>
      <c r="I71" s="16"/>
      <c r="J71" s="16"/>
      <c r="P71" s="2"/>
    </row>
    <row r="72" spans="1:16" ht="15" customHeight="1" x14ac:dyDescent="0.25">
      <c r="A72" s="2"/>
      <c r="C72" s="17" t="s">
        <v>17</v>
      </c>
      <c r="D72" s="18" t="s">
        <v>18</v>
      </c>
      <c r="E72" s="18" t="s">
        <v>19</v>
      </c>
      <c r="F72" s="19" t="s">
        <v>40</v>
      </c>
      <c r="G72" s="20"/>
      <c r="H72" s="17" t="s">
        <v>17</v>
      </c>
      <c r="I72" s="151" t="s">
        <v>41</v>
      </c>
      <c r="J72" s="151"/>
      <c r="K72" s="153"/>
      <c r="M72" s="171" t="s">
        <v>42</v>
      </c>
      <c r="N72" s="172"/>
      <c r="O72" s="155"/>
      <c r="P72" s="2"/>
    </row>
    <row r="73" spans="1:16" ht="15" customHeight="1" x14ac:dyDescent="0.25">
      <c r="A73" s="2"/>
      <c r="C73" s="21" t="s">
        <v>43</v>
      </c>
      <c r="D73" s="11">
        <v>21.98</v>
      </c>
      <c r="E73" s="11">
        <v>10.3</v>
      </c>
      <c r="F73" s="22">
        <v>1135</v>
      </c>
      <c r="G73" s="16"/>
      <c r="H73" s="23" t="s">
        <v>1</v>
      </c>
      <c r="I73" s="175">
        <v>5.32</v>
      </c>
      <c r="J73" s="175"/>
      <c r="K73" s="176"/>
      <c r="M73" s="24" t="s">
        <v>19</v>
      </c>
      <c r="N73" s="25" t="s">
        <v>44</v>
      </c>
      <c r="O73" s="26" t="s">
        <v>45</v>
      </c>
      <c r="P73" s="2"/>
    </row>
    <row r="74" spans="1:16" ht="15.75" thickBot="1" x14ac:dyDescent="0.3">
      <c r="A74" s="2"/>
      <c r="C74" s="21" t="s">
        <v>46</v>
      </c>
      <c r="D74" s="11">
        <v>63.81</v>
      </c>
      <c r="E74" s="11"/>
      <c r="F74" s="22">
        <v>233</v>
      </c>
      <c r="G74" s="16"/>
      <c r="H74" s="27" t="s">
        <v>2</v>
      </c>
      <c r="I74" s="177">
        <v>5.13</v>
      </c>
      <c r="J74" s="177"/>
      <c r="K74" s="178"/>
      <c r="M74" s="65">
        <v>6.8</v>
      </c>
      <c r="N74" s="28">
        <v>65</v>
      </c>
      <c r="O74" s="66">
        <v>0.04</v>
      </c>
      <c r="P74" s="2"/>
    </row>
    <row r="75" spans="1:16" ht="15" customHeight="1" thickBot="1" x14ac:dyDescent="0.3">
      <c r="A75" s="2"/>
      <c r="C75" s="21" t="s">
        <v>47</v>
      </c>
      <c r="D75" s="11">
        <v>65.760000000000005</v>
      </c>
      <c r="E75" s="11"/>
      <c r="F75" s="22">
        <v>229</v>
      </c>
      <c r="G75" s="16"/>
      <c r="H75" s="16"/>
      <c r="I75" s="16"/>
      <c r="J75" s="16"/>
      <c r="P75" s="2"/>
    </row>
    <row r="76" spans="1:16" ht="15" customHeight="1" x14ac:dyDescent="0.25">
      <c r="A76" s="2"/>
      <c r="C76" s="21" t="s">
        <v>48</v>
      </c>
      <c r="D76" s="11"/>
      <c r="E76" s="11"/>
      <c r="F76" s="22"/>
      <c r="G76" s="16"/>
      <c r="H76" s="149" t="s">
        <v>49</v>
      </c>
      <c r="I76" s="151"/>
      <c r="J76" s="151"/>
      <c r="K76" s="153"/>
      <c r="M76" s="6" t="s">
        <v>50</v>
      </c>
      <c r="N76" s="29" t="s">
        <v>19</v>
      </c>
      <c r="O76" s="30" t="s">
        <v>51</v>
      </c>
      <c r="P76" s="2"/>
    </row>
    <row r="77" spans="1:16" x14ac:dyDescent="0.25">
      <c r="A77" s="2"/>
      <c r="C77" s="21" t="s">
        <v>52</v>
      </c>
      <c r="D77" s="11">
        <v>65.91</v>
      </c>
      <c r="E77" s="11"/>
      <c r="F77" s="22">
        <v>227</v>
      </c>
      <c r="G77" s="16"/>
      <c r="H77" s="31" t="s">
        <v>53</v>
      </c>
      <c r="I77" s="7" t="s">
        <v>54</v>
      </c>
      <c r="J77" s="7" t="s">
        <v>55</v>
      </c>
      <c r="K77" s="32" t="s">
        <v>56</v>
      </c>
      <c r="M77" s="8">
        <v>1</v>
      </c>
      <c r="N77" s="33">
        <v>5.5</v>
      </c>
      <c r="O77" s="34">
        <v>100</v>
      </c>
      <c r="P77" s="2"/>
    </row>
    <row r="78" spans="1:16" ht="15.75" thickBot="1" x14ac:dyDescent="0.3">
      <c r="A78" s="2"/>
      <c r="C78" s="21" t="s">
        <v>57</v>
      </c>
      <c r="D78" s="11">
        <v>73.84</v>
      </c>
      <c r="E78" s="11"/>
      <c r="F78" s="22">
        <v>1635</v>
      </c>
      <c r="G78" s="16"/>
      <c r="H78" s="165">
        <v>1</v>
      </c>
      <c r="I78" s="167">
        <v>613</v>
      </c>
      <c r="J78" s="167">
        <v>196</v>
      </c>
      <c r="K78" s="169">
        <f>((I78-J78)/I78)</f>
        <v>0.68026101141924955</v>
      </c>
      <c r="M78" s="13">
        <v>2</v>
      </c>
      <c r="N78" s="35">
        <v>5.6</v>
      </c>
      <c r="O78" s="36">
        <v>100</v>
      </c>
      <c r="P78" s="2"/>
    </row>
    <row r="79" spans="1:16" ht="15.75" thickBot="1" x14ac:dyDescent="0.3">
      <c r="A79" s="2"/>
      <c r="C79" s="21" t="s">
        <v>58</v>
      </c>
      <c r="D79" s="11">
        <v>74.14</v>
      </c>
      <c r="E79" s="11">
        <v>6.8</v>
      </c>
      <c r="F79" s="22">
        <v>465</v>
      </c>
      <c r="G79" s="16"/>
      <c r="H79" s="165"/>
      <c r="I79" s="167"/>
      <c r="J79" s="167"/>
      <c r="K79" s="169"/>
      <c r="P79" s="2"/>
    </row>
    <row r="80" spans="1:16" ht="15" customHeight="1" x14ac:dyDescent="0.25">
      <c r="A80" s="2"/>
      <c r="C80" s="21" t="s">
        <v>59</v>
      </c>
      <c r="D80" s="11"/>
      <c r="E80" s="11"/>
      <c r="F80" s="22">
        <v>432</v>
      </c>
      <c r="G80" s="16"/>
      <c r="H80" s="165">
        <v>13</v>
      </c>
      <c r="I80" s="167">
        <v>367</v>
      </c>
      <c r="J80" s="167">
        <v>224</v>
      </c>
      <c r="K80" s="169">
        <f>((I80-J80)/I80)</f>
        <v>0.38964577656675747</v>
      </c>
      <c r="M80" s="171" t="s">
        <v>60</v>
      </c>
      <c r="N80" s="172"/>
      <c r="O80" s="155"/>
      <c r="P80" s="2"/>
    </row>
    <row r="81" spans="1:16" ht="15.75" thickBot="1" x14ac:dyDescent="0.3">
      <c r="A81" s="2"/>
      <c r="C81" s="21" t="s">
        <v>61</v>
      </c>
      <c r="D81" s="11">
        <v>76.27</v>
      </c>
      <c r="E81" s="11">
        <v>6.4</v>
      </c>
      <c r="F81" s="22">
        <v>875</v>
      </c>
      <c r="G81" s="16"/>
      <c r="H81" s="166"/>
      <c r="I81" s="168"/>
      <c r="J81" s="168"/>
      <c r="K81" s="170"/>
      <c r="M81" s="173" t="s">
        <v>62</v>
      </c>
      <c r="N81" s="174"/>
      <c r="O81" s="37">
        <f>(J66-J67)/J66</f>
        <v>0.55970755483346868</v>
      </c>
      <c r="P81" s="2"/>
    </row>
    <row r="82" spans="1:16" ht="15.75" thickBot="1" x14ac:dyDescent="0.3">
      <c r="A82" s="2"/>
      <c r="C82" s="38" t="s">
        <v>63</v>
      </c>
      <c r="D82" s="15"/>
      <c r="E82" s="15"/>
      <c r="F82" s="39">
        <v>851</v>
      </c>
      <c r="G82" s="16"/>
      <c r="M82" s="173" t="s">
        <v>64</v>
      </c>
      <c r="N82" s="174"/>
      <c r="O82" s="37">
        <f>(J67-J68)/J67</f>
        <v>0.3662361623616236</v>
      </c>
      <c r="P82" s="2"/>
    </row>
    <row r="83" spans="1:16" ht="15" customHeight="1" thickBot="1" x14ac:dyDescent="0.3">
      <c r="A83" s="2"/>
      <c r="C83" s="40"/>
      <c r="D83" s="40"/>
      <c r="E83" s="40"/>
      <c r="F83" s="40"/>
      <c r="H83" s="171" t="s">
        <v>65</v>
      </c>
      <c r="I83" s="172"/>
      <c r="J83" s="172"/>
      <c r="K83" s="155"/>
      <c r="M83" s="173" t="s">
        <v>66</v>
      </c>
      <c r="N83" s="174"/>
      <c r="O83" s="37">
        <f>(J68-J69)/J68</f>
        <v>0.34788937409024745</v>
      </c>
      <c r="P83" s="2"/>
    </row>
    <row r="84" spans="1:16" ht="15.75" customHeight="1" x14ac:dyDescent="0.25">
      <c r="A84" s="2"/>
      <c r="B84" s="41"/>
      <c r="C84" s="42" t="s">
        <v>17</v>
      </c>
      <c r="D84" s="43" t="s">
        <v>18</v>
      </c>
      <c r="E84" s="43" t="s">
        <v>14</v>
      </c>
      <c r="F84" s="19" t="s">
        <v>13</v>
      </c>
      <c r="G84" s="44" t="s">
        <v>19</v>
      </c>
      <c r="H84" s="24" t="s">
        <v>17</v>
      </c>
      <c r="I84" s="25" t="s">
        <v>67</v>
      </c>
      <c r="J84" s="25" t="s">
        <v>68</v>
      </c>
      <c r="K84" s="26" t="s">
        <v>69</v>
      </c>
      <c r="M84" s="173" t="s">
        <v>70</v>
      </c>
      <c r="N84" s="174"/>
      <c r="O84" s="37">
        <f>(J69-J70)/J69</f>
        <v>-1.6741071428571428E-2</v>
      </c>
      <c r="P84" s="2"/>
    </row>
    <row r="85" spans="1:16" x14ac:dyDescent="0.25">
      <c r="A85" s="2"/>
      <c r="B85" s="41"/>
      <c r="C85" s="45" t="s">
        <v>71</v>
      </c>
      <c r="D85" s="33">
        <v>91.24</v>
      </c>
      <c r="E85" s="33"/>
      <c r="F85" s="34"/>
      <c r="G85" s="46"/>
      <c r="H85" s="47" t="s">
        <v>1</v>
      </c>
      <c r="I85" s="33">
        <v>485</v>
      </c>
      <c r="J85" s="33">
        <v>419</v>
      </c>
      <c r="K85" s="34">
        <f>I85-J85</f>
        <v>66</v>
      </c>
      <c r="M85" s="182" t="s">
        <v>73</v>
      </c>
      <c r="N85" s="183"/>
      <c r="O85" s="70">
        <f>(J67-J70)/J67</f>
        <v>0.57979704797047971</v>
      </c>
      <c r="P85" s="2"/>
    </row>
    <row r="86" spans="1:16" ht="15.75" thickBot="1" x14ac:dyDescent="0.3">
      <c r="A86" s="2"/>
      <c r="B86" s="41"/>
      <c r="C86" s="45" t="s">
        <v>74</v>
      </c>
      <c r="D86" s="33">
        <v>72.650000000000006</v>
      </c>
      <c r="E86" s="33">
        <v>68.8</v>
      </c>
      <c r="F86" s="34">
        <v>94.71</v>
      </c>
      <c r="G86" s="48">
        <v>5.2</v>
      </c>
      <c r="H86" s="65" t="s">
        <v>2</v>
      </c>
      <c r="I86" s="35">
        <v>232</v>
      </c>
      <c r="J86" s="35">
        <v>198</v>
      </c>
      <c r="K86" s="34">
        <f>I86-J86</f>
        <v>34</v>
      </c>
      <c r="L86" s="49"/>
      <c r="M86" s="187" t="s">
        <v>75</v>
      </c>
      <c r="N86" s="188"/>
      <c r="O86" s="71">
        <f>(J66-J70)/J66</f>
        <v>0.81498781478472782</v>
      </c>
      <c r="P86" s="2"/>
    </row>
    <row r="87" spans="1:16" ht="15" customHeight="1" x14ac:dyDescent="0.25">
      <c r="A87" s="2"/>
      <c r="B87" s="41"/>
      <c r="C87" s="45" t="s">
        <v>76</v>
      </c>
      <c r="D87" s="33">
        <v>78.150000000000006</v>
      </c>
      <c r="E87" s="33">
        <v>63.88</v>
      </c>
      <c r="F87" s="34">
        <v>81.75</v>
      </c>
      <c r="P87" s="2"/>
    </row>
    <row r="88" spans="1:16" ht="15" customHeight="1" x14ac:dyDescent="0.25">
      <c r="A88" s="2"/>
      <c r="B88" s="41"/>
      <c r="C88" s="45" t="s">
        <v>77</v>
      </c>
      <c r="D88" s="33">
        <v>74.45</v>
      </c>
      <c r="E88" s="33">
        <v>52.69</v>
      </c>
      <c r="F88" s="34">
        <v>70.510000000000005</v>
      </c>
      <c r="P88" s="2"/>
    </row>
    <row r="89" spans="1:16" ht="15" customHeight="1" thickBot="1" x14ac:dyDescent="0.3">
      <c r="A89" s="2"/>
      <c r="B89" s="41"/>
      <c r="C89" s="50" t="s">
        <v>78</v>
      </c>
      <c r="D89" s="51">
        <v>53.77</v>
      </c>
      <c r="E89" s="51"/>
      <c r="F89" s="34"/>
      <c r="G89" s="52"/>
      <c r="P89" s="2"/>
    </row>
    <row r="90" spans="1:16" ht="15" customHeight="1" thickBot="1" x14ac:dyDescent="0.3">
      <c r="A90" s="2"/>
      <c r="B90" s="41"/>
      <c r="C90" s="45" t="s">
        <v>79</v>
      </c>
      <c r="D90" s="33">
        <v>91.26</v>
      </c>
      <c r="E90" s="33"/>
      <c r="F90" s="53"/>
      <c r="G90" s="54" t="s">
        <v>80</v>
      </c>
      <c r="P90" s="2"/>
    </row>
    <row r="91" spans="1:16" ht="15.75" customHeight="1" x14ac:dyDescent="0.25">
      <c r="A91" s="2"/>
      <c r="B91" s="41"/>
      <c r="C91" s="45" t="s">
        <v>81</v>
      </c>
      <c r="D91" s="33"/>
      <c r="E91" s="33"/>
      <c r="F91" s="33"/>
      <c r="G91" s="55"/>
      <c r="P91" s="2"/>
    </row>
    <row r="92" spans="1:16" ht="15.75" customHeight="1" x14ac:dyDescent="0.25">
      <c r="A92" s="2"/>
      <c r="B92" s="41"/>
      <c r="C92" s="45" t="s">
        <v>82</v>
      </c>
      <c r="D92" s="56"/>
      <c r="E92" s="56"/>
      <c r="F92" s="56"/>
      <c r="G92" s="57"/>
      <c r="P92" s="2"/>
    </row>
    <row r="93" spans="1:16" ht="15.75" thickBot="1" x14ac:dyDescent="0.3">
      <c r="A93" s="2"/>
      <c r="B93" s="41"/>
      <c r="C93" s="58" t="s">
        <v>82</v>
      </c>
      <c r="D93" s="35"/>
      <c r="E93" s="35"/>
      <c r="F93" s="35"/>
      <c r="G93" s="59"/>
      <c r="P93" s="2"/>
    </row>
    <row r="94" spans="1:16" x14ac:dyDescent="0.25">
      <c r="A94" s="2"/>
      <c r="P94" s="2"/>
    </row>
    <row r="95" spans="1:16" x14ac:dyDescent="0.25">
      <c r="A95" s="2"/>
      <c r="P95" s="2"/>
    </row>
    <row r="96" spans="1:16" ht="15" customHeight="1" x14ac:dyDescent="0.25">
      <c r="A96" s="2"/>
      <c r="C96" s="60" t="s">
        <v>83</v>
      </c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50"/>
      <c r="P96" s="2"/>
    </row>
    <row r="97" spans="1:18" ht="15" customHeight="1" x14ac:dyDescent="0.25">
      <c r="A97" s="2"/>
      <c r="B97" s="131"/>
      <c r="C97" s="179" t="s">
        <v>565</v>
      </c>
      <c r="D97" s="180"/>
      <c r="E97" s="180"/>
      <c r="F97" s="180"/>
      <c r="G97" s="180"/>
      <c r="H97" s="180"/>
      <c r="I97" s="180"/>
      <c r="J97" s="180"/>
      <c r="K97" s="180"/>
      <c r="L97" s="180"/>
      <c r="M97" s="180"/>
      <c r="N97" s="180"/>
      <c r="O97" s="181"/>
      <c r="P97" s="2"/>
    </row>
    <row r="98" spans="1:18" ht="15" customHeight="1" x14ac:dyDescent="0.25">
      <c r="A98" s="2"/>
      <c r="C98" s="179" t="s">
        <v>566</v>
      </c>
      <c r="D98" s="180"/>
      <c r="E98" s="180"/>
      <c r="F98" s="180"/>
      <c r="G98" s="180"/>
      <c r="H98" s="180"/>
      <c r="I98" s="180"/>
      <c r="J98" s="180"/>
      <c r="K98" s="180"/>
      <c r="L98" s="180"/>
      <c r="M98" s="180"/>
      <c r="N98" s="180"/>
      <c r="O98" s="181"/>
      <c r="P98" s="2"/>
    </row>
    <row r="99" spans="1:18" ht="15" customHeight="1" x14ac:dyDescent="0.25">
      <c r="A99" s="2"/>
      <c r="C99" s="179" t="s">
        <v>567</v>
      </c>
      <c r="D99" s="180"/>
      <c r="E99" s="180"/>
      <c r="F99" s="180"/>
      <c r="G99" s="180"/>
      <c r="H99" s="180"/>
      <c r="I99" s="180"/>
      <c r="J99" s="180"/>
      <c r="K99" s="180"/>
      <c r="L99" s="180"/>
      <c r="M99" s="180"/>
      <c r="N99" s="180"/>
      <c r="O99" s="181"/>
      <c r="P99" s="2"/>
    </row>
    <row r="100" spans="1:18" ht="15.75" customHeight="1" x14ac:dyDescent="0.25">
      <c r="A100" s="2"/>
      <c r="C100" s="179" t="s">
        <v>568</v>
      </c>
      <c r="D100" s="180"/>
      <c r="E100" s="180"/>
      <c r="F100" s="180"/>
      <c r="G100" s="180"/>
      <c r="H100" s="180"/>
      <c r="I100" s="180"/>
      <c r="J100" s="180"/>
      <c r="K100" s="180"/>
      <c r="L100" s="180"/>
      <c r="M100" s="180"/>
      <c r="N100" s="180"/>
      <c r="O100" s="181"/>
      <c r="P100" s="2"/>
      <c r="R100" s="64" t="s">
        <v>93</v>
      </c>
    </row>
    <row r="101" spans="1:18" ht="15" customHeight="1" x14ac:dyDescent="0.25">
      <c r="A101" s="2"/>
      <c r="C101" s="179" t="s">
        <v>569</v>
      </c>
      <c r="D101" s="180"/>
      <c r="E101" s="180"/>
      <c r="F101" s="180"/>
      <c r="G101" s="180"/>
      <c r="H101" s="180"/>
      <c r="I101" s="180"/>
      <c r="J101" s="180"/>
      <c r="K101" s="180"/>
      <c r="L101" s="180"/>
      <c r="M101" s="180"/>
      <c r="N101" s="180"/>
      <c r="O101" s="181"/>
      <c r="P101" s="2"/>
    </row>
    <row r="102" spans="1:18" ht="15" customHeight="1" x14ac:dyDescent="0.25">
      <c r="A102" s="2"/>
      <c r="C102" s="179" t="s">
        <v>570</v>
      </c>
      <c r="D102" s="180"/>
      <c r="E102" s="180"/>
      <c r="F102" s="180"/>
      <c r="G102" s="180"/>
      <c r="H102" s="180"/>
      <c r="I102" s="180"/>
      <c r="J102" s="180"/>
      <c r="K102" s="180"/>
      <c r="L102" s="180"/>
      <c r="M102" s="180"/>
      <c r="N102" s="180"/>
      <c r="O102" s="181"/>
      <c r="P102" s="2"/>
    </row>
    <row r="103" spans="1:18" x14ac:dyDescent="0.25">
      <c r="A103" s="2"/>
      <c r="C103" s="179"/>
      <c r="D103" s="180"/>
      <c r="E103" s="180"/>
      <c r="F103" s="180"/>
      <c r="G103" s="180"/>
      <c r="H103" s="180"/>
      <c r="I103" s="180"/>
      <c r="J103" s="180"/>
      <c r="K103" s="180"/>
      <c r="L103" s="180"/>
      <c r="M103" s="180"/>
      <c r="N103" s="180"/>
      <c r="O103" s="181"/>
      <c r="P103" s="2"/>
    </row>
    <row r="104" spans="1:18" x14ac:dyDescent="0.25">
      <c r="A104" s="2"/>
      <c r="C104" s="179"/>
      <c r="D104" s="180"/>
      <c r="E104" s="180"/>
      <c r="F104" s="180"/>
      <c r="G104" s="180"/>
      <c r="H104" s="180"/>
      <c r="I104" s="180"/>
      <c r="J104" s="180"/>
      <c r="K104" s="180"/>
      <c r="L104" s="180"/>
      <c r="M104" s="180"/>
      <c r="N104" s="180"/>
      <c r="O104" s="181"/>
      <c r="P104" s="2"/>
    </row>
    <row r="105" spans="1:18" x14ac:dyDescent="0.25">
      <c r="A105" s="2"/>
      <c r="C105" s="179"/>
      <c r="D105" s="180"/>
      <c r="E105" s="180"/>
      <c r="F105" s="180"/>
      <c r="G105" s="180"/>
      <c r="H105" s="180"/>
      <c r="I105" s="180"/>
      <c r="J105" s="180"/>
      <c r="K105" s="180"/>
      <c r="L105" s="180"/>
      <c r="M105" s="180"/>
      <c r="N105" s="180"/>
      <c r="O105" s="181"/>
      <c r="P105" s="2"/>
    </row>
    <row r="106" spans="1:18" x14ac:dyDescent="0.25">
      <c r="A106" s="2"/>
      <c r="C106" s="179"/>
      <c r="D106" s="180"/>
      <c r="E106" s="180"/>
      <c r="F106" s="180"/>
      <c r="G106" s="180"/>
      <c r="H106" s="180"/>
      <c r="I106" s="180"/>
      <c r="J106" s="180"/>
      <c r="K106" s="180"/>
      <c r="L106" s="180"/>
      <c r="M106" s="180"/>
      <c r="N106" s="180"/>
      <c r="O106" s="181"/>
      <c r="P106" s="2"/>
    </row>
    <row r="107" spans="1:18" x14ac:dyDescent="0.25">
      <c r="A107" s="2"/>
      <c r="C107" s="179"/>
      <c r="D107" s="180"/>
      <c r="E107" s="180"/>
      <c r="F107" s="180"/>
      <c r="G107" s="180"/>
      <c r="H107" s="180"/>
      <c r="I107" s="180"/>
      <c r="J107" s="180"/>
      <c r="K107" s="180"/>
      <c r="L107" s="180"/>
      <c r="M107" s="180"/>
      <c r="N107" s="180"/>
      <c r="O107" s="181"/>
      <c r="P107" s="2"/>
    </row>
    <row r="108" spans="1:18" x14ac:dyDescent="0.25">
      <c r="A108" s="2"/>
      <c r="C108" s="179"/>
      <c r="D108" s="180"/>
      <c r="E108" s="180"/>
      <c r="F108" s="180"/>
      <c r="G108" s="180"/>
      <c r="H108" s="180"/>
      <c r="I108" s="180"/>
      <c r="J108" s="180"/>
      <c r="K108" s="180"/>
      <c r="L108" s="180"/>
      <c r="M108" s="180"/>
      <c r="N108" s="180"/>
      <c r="O108" s="181"/>
      <c r="P108" s="2"/>
    </row>
    <row r="109" spans="1:18" x14ac:dyDescent="0.25">
      <c r="A109" s="2"/>
      <c r="C109" s="179"/>
      <c r="D109" s="180"/>
      <c r="E109" s="180"/>
      <c r="F109" s="180"/>
      <c r="G109" s="180"/>
      <c r="H109" s="180"/>
      <c r="I109" s="180"/>
      <c r="J109" s="180"/>
      <c r="K109" s="180"/>
      <c r="L109" s="180"/>
      <c r="M109" s="180"/>
      <c r="N109" s="180"/>
      <c r="O109" s="181"/>
      <c r="P109" s="2"/>
    </row>
    <row r="110" spans="1:18" x14ac:dyDescent="0.25">
      <c r="A110" s="2"/>
      <c r="C110" s="184"/>
      <c r="D110" s="185"/>
      <c r="E110" s="185"/>
      <c r="F110" s="185"/>
      <c r="G110" s="185"/>
      <c r="H110" s="185"/>
      <c r="I110" s="185"/>
      <c r="J110" s="185"/>
      <c r="K110" s="185"/>
      <c r="L110" s="185"/>
      <c r="M110" s="185"/>
      <c r="N110" s="185"/>
      <c r="O110" s="186"/>
      <c r="P110" s="2"/>
    </row>
    <row r="111" spans="1:18" ht="15.75" thickBot="1" x14ac:dyDescent="0.3">
      <c r="A111" s="2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62"/>
    </row>
    <row r="113" spans="1:16" ht="15.75" thickBot="1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1:16" x14ac:dyDescent="0.25">
      <c r="A114" s="2"/>
      <c r="P114" s="3"/>
    </row>
    <row r="115" spans="1:16" x14ac:dyDescent="0.25">
      <c r="A115" s="2" t="s">
        <v>93</v>
      </c>
      <c r="C115" s="4" t="s">
        <v>188</v>
      </c>
      <c r="D115" s="5"/>
      <c r="E115" s="5"/>
      <c r="P115" s="2"/>
    </row>
    <row r="116" spans="1:16" ht="15" customHeight="1" thickBot="1" x14ac:dyDescent="0.3">
      <c r="A116" s="2"/>
      <c r="P116" s="2"/>
    </row>
    <row r="117" spans="1:16" ht="15" customHeight="1" x14ac:dyDescent="0.25">
      <c r="A117" s="2"/>
      <c r="C117" s="149" t="s">
        <v>17</v>
      </c>
      <c r="D117" s="151" t="s">
        <v>18</v>
      </c>
      <c r="E117" s="151" t="s">
        <v>19</v>
      </c>
      <c r="F117" s="151" t="s">
        <v>20</v>
      </c>
      <c r="G117" s="151"/>
      <c r="H117" s="151"/>
      <c r="I117" s="151"/>
      <c r="J117" s="151"/>
      <c r="K117" s="153"/>
      <c r="M117" s="6" t="s">
        <v>21</v>
      </c>
      <c r="N117" s="154" t="s">
        <v>19</v>
      </c>
      <c r="O117" s="155"/>
      <c r="P117" s="2"/>
    </row>
    <row r="118" spans="1:16" x14ac:dyDescent="0.25">
      <c r="A118" s="2"/>
      <c r="C118" s="150"/>
      <c r="D118" s="152"/>
      <c r="E118" s="152"/>
      <c r="F118" s="7" t="s">
        <v>22</v>
      </c>
      <c r="G118" s="7" t="s">
        <v>23</v>
      </c>
      <c r="H118" s="7" t="s">
        <v>24</v>
      </c>
      <c r="I118" s="7" t="s">
        <v>25</v>
      </c>
      <c r="J118" s="152" t="s">
        <v>6</v>
      </c>
      <c r="K118" s="156"/>
      <c r="M118" s="8">
        <v>1</v>
      </c>
      <c r="N118" s="157"/>
      <c r="O118" s="158"/>
      <c r="P118" s="2"/>
    </row>
    <row r="119" spans="1:16" x14ac:dyDescent="0.25">
      <c r="A119" s="2"/>
      <c r="C119" s="9" t="s">
        <v>26</v>
      </c>
      <c r="D119" s="10"/>
      <c r="E119" s="10"/>
      <c r="F119" s="11">
        <v>1549</v>
      </c>
      <c r="G119" s="12"/>
      <c r="H119" s="12"/>
      <c r="I119" s="12"/>
      <c r="J119" s="159">
        <f>AVERAGE(F119:I119)</f>
        <v>1549</v>
      </c>
      <c r="K119" s="160"/>
      <c r="M119" s="8">
        <v>2</v>
      </c>
      <c r="N119" s="157">
        <v>9.8000000000000007</v>
      </c>
      <c r="O119" s="158"/>
      <c r="P119" s="2"/>
    </row>
    <row r="120" spans="1:16" x14ac:dyDescent="0.25">
      <c r="A120" s="2"/>
      <c r="C120" s="9" t="s">
        <v>27</v>
      </c>
      <c r="D120" s="10"/>
      <c r="E120" s="10"/>
      <c r="F120" s="11">
        <v>593</v>
      </c>
      <c r="G120" s="12"/>
      <c r="H120" s="12"/>
      <c r="I120" s="12"/>
      <c r="J120" s="159">
        <f t="shared" ref="J120:J125" si="2">AVERAGE(F120:I120)</f>
        <v>593</v>
      </c>
      <c r="K120" s="160"/>
      <c r="M120" s="8">
        <v>3</v>
      </c>
      <c r="N120" s="157">
        <v>9.3000000000000007</v>
      </c>
      <c r="O120" s="158"/>
      <c r="P120" s="2"/>
    </row>
    <row r="121" spans="1:16" x14ac:dyDescent="0.25">
      <c r="A121" s="2"/>
      <c r="C121" s="9" t="s">
        <v>28</v>
      </c>
      <c r="D121" s="11">
        <v>60.91</v>
      </c>
      <c r="E121" s="11">
        <v>7.1</v>
      </c>
      <c r="F121" s="11">
        <v>1261</v>
      </c>
      <c r="G121" s="11">
        <v>1254</v>
      </c>
      <c r="H121" s="11">
        <v>1211</v>
      </c>
      <c r="I121" s="11">
        <v>1157</v>
      </c>
      <c r="J121" s="159">
        <f t="shared" si="2"/>
        <v>1220.75</v>
      </c>
      <c r="K121" s="160"/>
      <c r="M121" s="8">
        <v>4</v>
      </c>
      <c r="N121" s="157">
        <v>8.4</v>
      </c>
      <c r="O121" s="158"/>
      <c r="P121" s="2"/>
    </row>
    <row r="122" spans="1:16" x14ac:dyDescent="0.25">
      <c r="A122" s="2"/>
      <c r="C122" s="9" t="s">
        <v>30</v>
      </c>
      <c r="D122" s="11">
        <v>58.12</v>
      </c>
      <c r="E122" s="11">
        <v>8.1999999999999993</v>
      </c>
      <c r="F122" s="11">
        <v>541</v>
      </c>
      <c r="G122" s="11">
        <v>544</v>
      </c>
      <c r="H122" s="11">
        <v>537</v>
      </c>
      <c r="I122" s="11">
        <v>501</v>
      </c>
      <c r="J122" s="159">
        <f t="shared" si="2"/>
        <v>530.75</v>
      </c>
      <c r="K122" s="160"/>
      <c r="M122" s="8">
        <v>5</v>
      </c>
      <c r="N122" s="157">
        <v>8.6</v>
      </c>
      <c r="O122" s="158"/>
      <c r="P122" s="2"/>
    </row>
    <row r="123" spans="1:16" ht="15.75" thickBot="1" x14ac:dyDescent="0.3">
      <c r="A123" s="2"/>
      <c r="C123" s="9" t="s">
        <v>32</v>
      </c>
      <c r="D123" s="11"/>
      <c r="E123" s="11"/>
      <c r="F123" s="11">
        <v>381</v>
      </c>
      <c r="G123" s="63">
        <v>400</v>
      </c>
      <c r="H123" s="63">
        <v>388</v>
      </c>
      <c r="I123" s="63">
        <v>378</v>
      </c>
      <c r="J123" s="159">
        <f t="shared" si="2"/>
        <v>386.75</v>
      </c>
      <c r="K123" s="160"/>
      <c r="M123" s="13">
        <v>6</v>
      </c>
      <c r="N123" s="161">
        <v>7.7</v>
      </c>
      <c r="O123" s="162"/>
      <c r="P123" s="2"/>
    </row>
    <row r="124" spans="1:16" ht="15.75" thickBot="1" x14ac:dyDescent="0.3">
      <c r="A124" s="2"/>
      <c r="C124" s="9" t="s">
        <v>34</v>
      </c>
      <c r="D124" s="11"/>
      <c r="E124" s="11"/>
      <c r="F124" s="11">
        <v>233</v>
      </c>
      <c r="G124" s="63">
        <v>244</v>
      </c>
      <c r="H124" s="63">
        <v>232</v>
      </c>
      <c r="I124" s="63">
        <v>202</v>
      </c>
      <c r="J124" s="159">
        <f t="shared" si="2"/>
        <v>227.75</v>
      </c>
      <c r="K124" s="160"/>
      <c r="N124" s="68" t="s">
        <v>35</v>
      </c>
      <c r="O124" s="69" t="s">
        <v>36</v>
      </c>
      <c r="P124" s="2"/>
    </row>
    <row r="125" spans="1:16" ht="15.75" thickBot="1" x14ac:dyDescent="0.3">
      <c r="A125" s="2"/>
      <c r="C125" s="14" t="s">
        <v>38</v>
      </c>
      <c r="D125" s="15">
        <v>57.9</v>
      </c>
      <c r="E125" s="15">
        <v>7.2</v>
      </c>
      <c r="F125" s="15">
        <v>241</v>
      </c>
      <c r="G125" s="15">
        <v>255</v>
      </c>
      <c r="H125" s="15">
        <v>246</v>
      </c>
      <c r="I125" s="15">
        <v>210</v>
      </c>
      <c r="J125" s="163">
        <f t="shared" si="2"/>
        <v>238</v>
      </c>
      <c r="K125" s="164"/>
      <c r="M125" s="67" t="s">
        <v>39</v>
      </c>
      <c r="N125" s="65">
        <v>3.77</v>
      </c>
      <c r="O125" s="66"/>
      <c r="P125" s="2"/>
    </row>
    <row r="126" spans="1:16" ht="15" customHeight="1" thickBot="1" x14ac:dyDescent="0.3">
      <c r="A126" s="2"/>
      <c r="C126" s="16"/>
      <c r="D126" s="16"/>
      <c r="E126" s="16"/>
      <c r="F126" s="16"/>
      <c r="G126" s="16"/>
      <c r="H126" s="16"/>
      <c r="I126" s="16"/>
      <c r="J126" s="16"/>
      <c r="P126" s="2"/>
    </row>
    <row r="127" spans="1:16" ht="15" customHeight="1" x14ac:dyDescent="0.25">
      <c r="A127" s="2"/>
      <c r="C127" s="17" t="s">
        <v>17</v>
      </c>
      <c r="D127" s="18" t="s">
        <v>18</v>
      </c>
      <c r="E127" s="18" t="s">
        <v>19</v>
      </c>
      <c r="F127" s="19" t="s">
        <v>40</v>
      </c>
      <c r="G127" s="20"/>
      <c r="H127" s="17" t="s">
        <v>17</v>
      </c>
      <c r="I127" s="151" t="s">
        <v>41</v>
      </c>
      <c r="J127" s="151"/>
      <c r="K127" s="153"/>
      <c r="M127" s="171" t="s">
        <v>42</v>
      </c>
      <c r="N127" s="172"/>
      <c r="O127" s="155"/>
      <c r="P127" s="2"/>
    </row>
    <row r="128" spans="1:16" x14ac:dyDescent="0.25">
      <c r="A128" s="2"/>
      <c r="C128" s="21" t="s">
        <v>43</v>
      </c>
      <c r="D128" s="11">
        <v>11.52</v>
      </c>
      <c r="E128" s="11">
        <v>10.1</v>
      </c>
      <c r="F128" s="22">
        <v>1087</v>
      </c>
      <c r="G128" s="16"/>
      <c r="H128" s="23" t="s">
        <v>1</v>
      </c>
      <c r="I128" s="175">
        <v>5.94</v>
      </c>
      <c r="J128" s="175"/>
      <c r="K128" s="176"/>
      <c r="M128" s="24" t="s">
        <v>19</v>
      </c>
      <c r="N128" s="25" t="s">
        <v>44</v>
      </c>
      <c r="O128" s="26" t="s">
        <v>45</v>
      </c>
      <c r="P128" s="2"/>
    </row>
    <row r="129" spans="1:16" ht="15.75" thickBot="1" x14ac:dyDescent="0.3">
      <c r="A129" s="2"/>
      <c r="C129" s="21" t="s">
        <v>46</v>
      </c>
      <c r="D129" s="11">
        <v>62.98</v>
      </c>
      <c r="E129" s="11"/>
      <c r="F129" s="22">
        <v>222</v>
      </c>
      <c r="G129" s="16"/>
      <c r="H129" s="27" t="s">
        <v>2</v>
      </c>
      <c r="I129" s="177">
        <v>5.6</v>
      </c>
      <c r="J129" s="177"/>
      <c r="K129" s="178"/>
      <c r="M129" s="65">
        <v>6.9</v>
      </c>
      <c r="N129" s="28">
        <v>140</v>
      </c>
      <c r="O129" s="66">
        <v>0.03</v>
      </c>
      <c r="P129" s="2"/>
    </row>
    <row r="130" spans="1:16" ht="15" customHeight="1" thickBot="1" x14ac:dyDescent="0.3">
      <c r="A130" s="2"/>
      <c r="C130" s="21" t="s">
        <v>47</v>
      </c>
      <c r="D130" s="11">
        <v>64.44</v>
      </c>
      <c r="E130" s="11"/>
      <c r="F130" s="22">
        <v>244</v>
      </c>
      <c r="G130" s="16"/>
      <c r="H130" s="16"/>
      <c r="I130" s="16"/>
      <c r="J130" s="16"/>
      <c r="P130" s="2"/>
    </row>
    <row r="131" spans="1:16" ht="15" customHeight="1" x14ac:dyDescent="0.25">
      <c r="A131" s="2"/>
      <c r="C131" s="21" t="s">
        <v>48</v>
      </c>
      <c r="D131" s="11"/>
      <c r="E131" s="11"/>
      <c r="F131" s="22"/>
      <c r="G131" s="16"/>
      <c r="H131" s="149" t="s">
        <v>49</v>
      </c>
      <c r="I131" s="151"/>
      <c r="J131" s="151"/>
      <c r="K131" s="153"/>
      <c r="M131" s="6" t="s">
        <v>50</v>
      </c>
      <c r="N131" s="29" t="s">
        <v>19</v>
      </c>
      <c r="O131" s="30" t="s">
        <v>51</v>
      </c>
      <c r="P131" s="2"/>
    </row>
    <row r="132" spans="1:16" x14ac:dyDescent="0.25">
      <c r="A132" s="2"/>
      <c r="C132" s="21" t="s">
        <v>52</v>
      </c>
      <c r="D132" s="11">
        <v>65.010000000000005</v>
      </c>
      <c r="E132" s="11"/>
      <c r="F132" s="22">
        <v>215</v>
      </c>
      <c r="G132" s="16"/>
      <c r="H132" s="31" t="s">
        <v>53</v>
      </c>
      <c r="I132" s="7" t="s">
        <v>54</v>
      </c>
      <c r="J132" s="7" t="s">
        <v>55</v>
      </c>
      <c r="K132" s="32" t="s">
        <v>56</v>
      </c>
      <c r="M132" s="8">
        <v>1</v>
      </c>
      <c r="N132" s="33">
        <v>5.5</v>
      </c>
      <c r="O132" s="34">
        <v>100</v>
      </c>
      <c r="P132" s="2"/>
    </row>
    <row r="133" spans="1:16" ht="15.75" thickBot="1" x14ac:dyDescent="0.3">
      <c r="A133" s="2"/>
      <c r="C133" s="21" t="s">
        <v>57</v>
      </c>
      <c r="D133" s="11">
        <v>75.92</v>
      </c>
      <c r="E133" s="11"/>
      <c r="F133" s="22">
        <v>1684</v>
      </c>
      <c r="G133" s="16"/>
      <c r="H133" s="165">
        <v>2</v>
      </c>
      <c r="I133" s="167">
        <v>556</v>
      </c>
      <c r="J133" s="167">
        <v>182</v>
      </c>
      <c r="K133" s="169">
        <f>((I133-J133)/I133)</f>
        <v>0.67266187050359716</v>
      </c>
      <c r="M133" s="13">
        <v>2</v>
      </c>
      <c r="N133" s="35">
        <v>5.3</v>
      </c>
      <c r="O133" s="36">
        <v>100</v>
      </c>
      <c r="P133" s="2"/>
    </row>
    <row r="134" spans="1:16" ht="15.75" thickBot="1" x14ac:dyDescent="0.3">
      <c r="A134" s="2"/>
      <c r="C134" s="21" t="s">
        <v>58</v>
      </c>
      <c r="D134" s="11">
        <v>74.09</v>
      </c>
      <c r="E134" s="11">
        <v>6.5</v>
      </c>
      <c r="F134" s="22">
        <v>459</v>
      </c>
      <c r="G134" s="16"/>
      <c r="H134" s="165"/>
      <c r="I134" s="167"/>
      <c r="J134" s="167"/>
      <c r="K134" s="169"/>
      <c r="P134" s="2"/>
    </row>
    <row r="135" spans="1:16" ht="15" customHeight="1" x14ac:dyDescent="0.25">
      <c r="A135" s="2"/>
      <c r="C135" s="21" t="s">
        <v>59</v>
      </c>
      <c r="D135" s="11"/>
      <c r="E135" s="11"/>
      <c r="F135" s="22">
        <v>444</v>
      </c>
      <c r="G135" s="16"/>
      <c r="H135" s="165"/>
      <c r="I135" s="167"/>
      <c r="J135" s="167"/>
      <c r="K135" s="169" t="e">
        <f>((I135-J135)/I135)</f>
        <v>#DIV/0!</v>
      </c>
      <c r="M135" s="171" t="s">
        <v>60</v>
      </c>
      <c r="N135" s="172"/>
      <c r="O135" s="155"/>
      <c r="P135" s="2"/>
    </row>
    <row r="136" spans="1:16" ht="15.75" thickBot="1" x14ac:dyDescent="0.3">
      <c r="A136" s="2"/>
      <c r="C136" s="21" t="s">
        <v>61</v>
      </c>
      <c r="D136" s="11">
        <v>75.36</v>
      </c>
      <c r="E136" s="11">
        <v>6.2</v>
      </c>
      <c r="F136" s="22">
        <v>819</v>
      </c>
      <c r="G136" s="16"/>
      <c r="H136" s="166"/>
      <c r="I136" s="168"/>
      <c r="J136" s="168"/>
      <c r="K136" s="170"/>
      <c r="M136" s="173" t="s">
        <v>62</v>
      </c>
      <c r="N136" s="174"/>
      <c r="O136" s="37">
        <f>(J121-J122)/J121</f>
        <v>0.56522629531026014</v>
      </c>
      <c r="P136" s="2"/>
    </row>
    <row r="137" spans="1:16" ht="15.75" thickBot="1" x14ac:dyDescent="0.3">
      <c r="A137" s="2"/>
      <c r="C137" s="38" t="s">
        <v>63</v>
      </c>
      <c r="D137" s="15"/>
      <c r="E137" s="15"/>
      <c r="F137" s="39">
        <v>808</v>
      </c>
      <c r="G137" s="16"/>
      <c r="M137" s="173" t="s">
        <v>64</v>
      </c>
      <c r="N137" s="174"/>
      <c r="O137" s="37">
        <f>(J122-J123)/J122</f>
        <v>0.27131417804992936</v>
      </c>
      <c r="P137" s="2"/>
    </row>
    <row r="138" spans="1:16" ht="15.75" customHeight="1" thickBot="1" x14ac:dyDescent="0.3">
      <c r="A138" s="2"/>
      <c r="C138" s="40"/>
      <c r="D138" s="40"/>
      <c r="E138" s="40"/>
      <c r="F138" s="40"/>
      <c r="H138" s="171" t="s">
        <v>65</v>
      </c>
      <c r="I138" s="172"/>
      <c r="J138" s="172"/>
      <c r="K138" s="155"/>
      <c r="M138" s="173" t="s">
        <v>66</v>
      </c>
      <c r="N138" s="174"/>
      <c r="O138" s="37">
        <f>(J123-J124)/J123</f>
        <v>0.41111829347123463</v>
      </c>
      <c r="P138" s="2"/>
    </row>
    <row r="139" spans="1:16" ht="15.75" customHeight="1" x14ac:dyDescent="0.25">
      <c r="A139" s="2"/>
      <c r="B139" s="41"/>
      <c r="C139" s="42" t="s">
        <v>17</v>
      </c>
      <c r="D139" s="43" t="s">
        <v>18</v>
      </c>
      <c r="E139" s="43" t="s">
        <v>14</v>
      </c>
      <c r="F139" s="19" t="s">
        <v>13</v>
      </c>
      <c r="G139" s="44" t="s">
        <v>19</v>
      </c>
      <c r="H139" s="24" t="s">
        <v>17</v>
      </c>
      <c r="I139" s="25" t="s">
        <v>67</v>
      </c>
      <c r="J139" s="25" t="s">
        <v>68</v>
      </c>
      <c r="K139" s="26" t="s">
        <v>69</v>
      </c>
      <c r="M139" s="173" t="s">
        <v>70</v>
      </c>
      <c r="N139" s="174"/>
      <c r="O139" s="37">
        <f>(J124-J125)/J124</f>
        <v>-4.5005488474204172E-2</v>
      </c>
      <c r="P139" s="2"/>
    </row>
    <row r="140" spans="1:16" x14ac:dyDescent="0.25">
      <c r="A140" s="2"/>
      <c r="B140" s="41"/>
      <c r="C140" s="45" t="s">
        <v>71</v>
      </c>
      <c r="D140" s="33">
        <v>90.77</v>
      </c>
      <c r="E140" s="33"/>
      <c r="F140" s="34"/>
      <c r="G140" s="46"/>
      <c r="H140" s="47" t="s">
        <v>1</v>
      </c>
      <c r="I140" s="33">
        <v>753</v>
      </c>
      <c r="J140" s="33">
        <v>666</v>
      </c>
      <c r="K140" s="34">
        <f>I140-J140</f>
        <v>87</v>
      </c>
      <c r="M140" s="182" t="s">
        <v>73</v>
      </c>
      <c r="N140" s="183"/>
      <c r="O140" s="70">
        <f>(J122-J125)/J122</f>
        <v>0.55157795572303348</v>
      </c>
      <c r="P140" s="2"/>
    </row>
    <row r="141" spans="1:16" ht="15.75" thickBot="1" x14ac:dyDescent="0.3">
      <c r="A141" s="2"/>
      <c r="B141" s="41"/>
      <c r="C141" s="45" t="s">
        <v>74</v>
      </c>
      <c r="D141" s="33">
        <v>72.849999999999994</v>
      </c>
      <c r="E141" s="33">
        <v>68.5</v>
      </c>
      <c r="F141" s="34">
        <v>94.03</v>
      </c>
      <c r="G141" s="48">
        <v>6</v>
      </c>
      <c r="H141" s="65" t="s">
        <v>2</v>
      </c>
      <c r="I141" s="35">
        <v>274</v>
      </c>
      <c r="J141" s="35">
        <v>255</v>
      </c>
      <c r="K141" s="34">
        <f>I141-J141</f>
        <v>19</v>
      </c>
      <c r="L141" s="49"/>
      <c r="M141" s="187" t="s">
        <v>75</v>
      </c>
      <c r="N141" s="188"/>
      <c r="O141" s="71">
        <f>(J121-J125)/J121</f>
        <v>0.80503788654515662</v>
      </c>
      <c r="P141" s="2"/>
    </row>
    <row r="142" spans="1:16" ht="15" customHeight="1" x14ac:dyDescent="0.25">
      <c r="A142" s="2"/>
      <c r="B142" s="41"/>
      <c r="C142" s="45" t="s">
        <v>76</v>
      </c>
      <c r="D142" s="33">
        <v>74.55</v>
      </c>
      <c r="E142" s="33">
        <v>61.19</v>
      </c>
      <c r="F142" s="34">
        <v>82.08</v>
      </c>
      <c r="P142" s="2"/>
    </row>
    <row r="143" spans="1:16" ht="15" customHeight="1" x14ac:dyDescent="0.25">
      <c r="A143" s="2"/>
      <c r="B143" s="41"/>
      <c r="C143" s="45" t="s">
        <v>77</v>
      </c>
      <c r="D143" s="33">
        <v>71.95</v>
      </c>
      <c r="E143" s="33">
        <v>50.19</v>
      </c>
      <c r="F143" s="34">
        <v>69.760000000000005</v>
      </c>
      <c r="P143" s="2"/>
    </row>
    <row r="144" spans="1:16" ht="15" customHeight="1" thickBot="1" x14ac:dyDescent="0.3">
      <c r="A144" s="2"/>
      <c r="B144" s="41"/>
      <c r="C144" s="50" t="s">
        <v>78</v>
      </c>
      <c r="D144" s="51">
        <v>55.66</v>
      </c>
      <c r="E144" s="51"/>
      <c r="F144" s="34"/>
      <c r="G144" s="52"/>
      <c r="P144" s="2"/>
    </row>
    <row r="145" spans="1:16" ht="15" customHeight="1" thickBot="1" x14ac:dyDescent="0.3">
      <c r="A145" s="2"/>
      <c r="B145" s="41"/>
      <c r="C145" s="45" t="s">
        <v>79</v>
      </c>
      <c r="D145" s="33">
        <v>91.09</v>
      </c>
      <c r="E145" s="33"/>
      <c r="F145" s="53"/>
      <c r="G145" s="54" t="s">
        <v>80</v>
      </c>
      <c r="P145" s="2"/>
    </row>
    <row r="146" spans="1:16" ht="15.75" customHeight="1" x14ac:dyDescent="0.25">
      <c r="A146" s="2"/>
      <c r="B146" s="41"/>
      <c r="C146" s="45" t="s">
        <v>81</v>
      </c>
      <c r="D146" s="33"/>
      <c r="E146" s="33"/>
      <c r="F146" s="33"/>
      <c r="G146" s="55"/>
      <c r="P146" s="2"/>
    </row>
    <row r="147" spans="1:16" ht="15.75" customHeight="1" x14ac:dyDescent="0.25">
      <c r="A147" s="2"/>
      <c r="B147" s="41"/>
      <c r="C147" s="45" t="s">
        <v>82</v>
      </c>
      <c r="D147" s="56"/>
      <c r="E147" s="56"/>
      <c r="F147" s="56"/>
      <c r="G147" s="57"/>
      <c r="P147" s="2"/>
    </row>
    <row r="148" spans="1:16" ht="15.75" thickBot="1" x14ac:dyDescent="0.3">
      <c r="A148" s="2"/>
      <c r="B148" s="41"/>
      <c r="C148" s="58" t="s">
        <v>82</v>
      </c>
      <c r="D148" s="35"/>
      <c r="E148" s="35"/>
      <c r="F148" s="35"/>
      <c r="G148" s="59"/>
      <c r="P148" s="2"/>
    </row>
    <row r="149" spans="1:16" x14ac:dyDescent="0.25">
      <c r="A149" s="2"/>
      <c r="P149" s="2"/>
    </row>
    <row r="150" spans="1:16" x14ac:dyDescent="0.25">
      <c r="A150" s="2"/>
      <c r="P150" s="2"/>
    </row>
    <row r="151" spans="1:16" x14ac:dyDescent="0.25">
      <c r="A151" s="2"/>
      <c r="C151" s="60" t="s">
        <v>83</v>
      </c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50"/>
      <c r="P151" s="2"/>
    </row>
    <row r="152" spans="1:16" ht="15" customHeight="1" x14ac:dyDescent="0.25">
      <c r="A152" s="2"/>
      <c r="B152" s="131"/>
      <c r="C152" s="179" t="s">
        <v>571</v>
      </c>
      <c r="D152" s="180"/>
      <c r="E152" s="180"/>
      <c r="F152" s="180"/>
      <c r="G152" s="180"/>
      <c r="H152" s="180"/>
      <c r="I152" s="180"/>
      <c r="J152" s="180"/>
      <c r="K152" s="180"/>
      <c r="L152" s="180"/>
      <c r="M152" s="180"/>
      <c r="N152" s="180"/>
      <c r="O152" s="181"/>
      <c r="P152" s="2"/>
    </row>
    <row r="153" spans="1:16" ht="15" customHeight="1" x14ac:dyDescent="0.25">
      <c r="A153" s="2"/>
      <c r="C153" s="179"/>
      <c r="D153" s="180"/>
      <c r="E153" s="180"/>
      <c r="F153" s="180"/>
      <c r="G153" s="180"/>
      <c r="H153" s="180"/>
      <c r="I153" s="180"/>
      <c r="J153" s="180"/>
      <c r="K153" s="180"/>
      <c r="L153" s="180"/>
      <c r="M153" s="180"/>
      <c r="N153" s="180"/>
      <c r="O153" s="181"/>
      <c r="P153" s="2"/>
    </row>
    <row r="154" spans="1:16" ht="15" customHeight="1" x14ac:dyDescent="0.25">
      <c r="A154" s="2"/>
      <c r="C154" s="179" t="s">
        <v>572</v>
      </c>
      <c r="D154" s="180"/>
      <c r="E154" s="180"/>
      <c r="F154" s="180"/>
      <c r="G154" s="180"/>
      <c r="H154" s="180"/>
      <c r="I154" s="180"/>
      <c r="J154" s="180"/>
      <c r="K154" s="180"/>
      <c r="L154" s="180"/>
      <c r="M154" s="180"/>
      <c r="N154" s="180"/>
      <c r="O154" s="181"/>
      <c r="P154" s="2"/>
    </row>
    <row r="155" spans="1:16" ht="15" customHeight="1" x14ac:dyDescent="0.25">
      <c r="A155" s="2"/>
      <c r="C155" s="179" t="s">
        <v>573</v>
      </c>
      <c r="D155" s="180"/>
      <c r="E155" s="180"/>
      <c r="F155" s="180"/>
      <c r="G155" s="180"/>
      <c r="H155" s="180"/>
      <c r="I155" s="180"/>
      <c r="J155" s="180"/>
      <c r="K155" s="180"/>
      <c r="L155" s="180"/>
      <c r="M155" s="180"/>
      <c r="N155" s="180"/>
      <c r="O155" s="181"/>
      <c r="P155" s="2"/>
    </row>
    <row r="156" spans="1:16" ht="15" customHeight="1" x14ac:dyDescent="0.25">
      <c r="A156" s="2"/>
      <c r="C156" s="179" t="s">
        <v>574</v>
      </c>
      <c r="D156" s="180"/>
      <c r="E156" s="180"/>
      <c r="F156" s="180"/>
      <c r="G156" s="180"/>
      <c r="H156" s="180"/>
      <c r="I156" s="180"/>
      <c r="J156" s="180"/>
      <c r="K156" s="180"/>
      <c r="L156" s="180"/>
      <c r="M156" s="180"/>
      <c r="N156" s="180"/>
      <c r="O156" s="181"/>
      <c r="P156" s="2"/>
    </row>
    <row r="157" spans="1:16" ht="15" customHeight="1" x14ac:dyDescent="0.25">
      <c r="A157" s="2"/>
      <c r="C157" s="179" t="s">
        <v>575</v>
      </c>
      <c r="D157" s="180"/>
      <c r="E157" s="180"/>
      <c r="F157" s="180"/>
      <c r="G157" s="180"/>
      <c r="H157" s="180"/>
      <c r="I157" s="180"/>
      <c r="J157" s="180"/>
      <c r="K157" s="180"/>
      <c r="L157" s="180"/>
      <c r="M157" s="180"/>
      <c r="N157" s="180"/>
      <c r="O157" s="181"/>
      <c r="P157" s="2"/>
    </row>
    <row r="158" spans="1:16" ht="15" customHeight="1" x14ac:dyDescent="0.25">
      <c r="A158" s="2"/>
      <c r="C158" s="179"/>
      <c r="D158" s="180"/>
      <c r="E158" s="180"/>
      <c r="F158" s="180"/>
      <c r="G158" s="180"/>
      <c r="H158" s="180"/>
      <c r="I158" s="180"/>
      <c r="J158" s="180"/>
      <c r="K158" s="180"/>
      <c r="L158" s="180"/>
      <c r="M158" s="180"/>
      <c r="N158" s="180"/>
      <c r="O158" s="181"/>
      <c r="P158" s="2"/>
    </row>
    <row r="159" spans="1:16" x14ac:dyDescent="0.25">
      <c r="A159" s="2"/>
      <c r="C159" s="179"/>
      <c r="D159" s="180"/>
      <c r="E159" s="180"/>
      <c r="F159" s="180"/>
      <c r="G159" s="180"/>
      <c r="H159" s="180"/>
      <c r="I159" s="180"/>
      <c r="J159" s="180"/>
      <c r="K159" s="180"/>
      <c r="L159" s="180"/>
      <c r="M159" s="180"/>
      <c r="N159" s="180"/>
      <c r="O159" s="181"/>
      <c r="P159" s="2"/>
    </row>
    <row r="160" spans="1:16" x14ac:dyDescent="0.25">
      <c r="A160" s="2"/>
      <c r="C160" s="179"/>
      <c r="D160" s="180"/>
      <c r="E160" s="180"/>
      <c r="F160" s="180"/>
      <c r="G160" s="180"/>
      <c r="H160" s="180"/>
      <c r="I160" s="180"/>
      <c r="J160" s="180"/>
      <c r="K160" s="180"/>
      <c r="L160" s="180"/>
      <c r="M160" s="180"/>
      <c r="N160" s="180"/>
      <c r="O160" s="181"/>
      <c r="P160" s="2"/>
    </row>
    <row r="161" spans="1:16" x14ac:dyDescent="0.25">
      <c r="A161" s="2"/>
      <c r="C161" s="179"/>
      <c r="D161" s="180"/>
      <c r="E161" s="180"/>
      <c r="F161" s="180"/>
      <c r="G161" s="180"/>
      <c r="H161" s="180"/>
      <c r="I161" s="180"/>
      <c r="J161" s="180"/>
      <c r="K161" s="180"/>
      <c r="L161" s="180"/>
      <c r="M161" s="180"/>
      <c r="N161" s="180"/>
      <c r="O161" s="181"/>
      <c r="P161" s="2"/>
    </row>
    <row r="162" spans="1:16" x14ac:dyDescent="0.25">
      <c r="A162" s="2"/>
      <c r="C162" s="179"/>
      <c r="D162" s="180"/>
      <c r="E162" s="180"/>
      <c r="F162" s="180"/>
      <c r="G162" s="180"/>
      <c r="H162" s="180"/>
      <c r="I162" s="180"/>
      <c r="J162" s="180"/>
      <c r="K162" s="180"/>
      <c r="L162" s="180"/>
      <c r="M162" s="180"/>
      <c r="N162" s="180"/>
      <c r="O162" s="181"/>
      <c r="P162" s="2"/>
    </row>
    <row r="163" spans="1:16" x14ac:dyDescent="0.25">
      <c r="A163" s="2"/>
      <c r="C163" s="179"/>
      <c r="D163" s="180"/>
      <c r="E163" s="180"/>
      <c r="F163" s="180"/>
      <c r="G163" s="180"/>
      <c r="H163" s="180"/>
      <c r="I163" s="180"/>
      <c r="J163" s="180"/>
      <c r="K163" s="180"/>
      <c r="L163" s="180"/>
      <c r="M163" s="180"/>
      <c r="N163" s="180"/>
      <c r="O163" s="181"/>
      <c r="P163" s="2"/>
    </row>
    <row r="164" spans="1:16" x14ac:dyDescent="0.25">
      <c r="A164" s="2"/>
      <c r="C164" s="179"/>
      <c r="D164" s="180"/>
      <c r="E164" s="180"/>
      <c r="F164" s="180"/>
      <c r="G164" s="180"/>
      <c r="H164" s="180"/>
      <c r="I164" s="180"/>
      <c r="J164" s="180"/>
      <c r="K164" s="180"/>
      <c r="L164" s="180"/>
      <c r="M164" s="180"/>
      <c r="N164" s="180"/>
      <c r="O164" s="181"/>
      <c r="P164" s="2"/>
    </row>
    <row r="165" spans="1:16" x14ac:dyDescent="0.25">
      <c r="A165" s="2"/>
      <c r="C165" s="184"/>
      <c r="D165" s="185"/>
      <c r="E165" s="185"/>
      <c r="F165" s="185"/>
      <c r="G165" s="185"/>
      <c r="H165" s="185"/>
      <c r="I165" s="185"/>
      <c r="J165" s="185"/>
      <c r="K165" s="185"/>
      <c r="L165" s="185"/>
      <c r="M165" s="185"/>
      <c r="N165" s="185"/>
      <c r="O165" s="186"/>
      <c r="P165" s="2"/>
    </row>
    <row r="166" spans="1:16" ht="15.75" thickBot="1" x14ac:dyDescent="0.3">
      <c r="A166" s="2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62"/>
    </row>
    <row r="168" spans="1:16" hidden="1" x14ac:dyDescent="0.25">
      <c r="D168" s="7" t="s">
        <v>18</v>
      </c>
      <c r="E168" s="7" t="s">
        <v>14</v>
      </c>
      <c r="F168" s="7" t="s">
        <v>13</v>
      </c>
    </row>
    <row r="169" spans="1:16" hidden="1" x14ac:dyDescent="0.25">
      <c r="C169" s="56" t="s">
        <v>81</v>
      </c>
      <c r="D169" s="33" t="str">
        <f>IFERROR((AVERAGE(D34,D91,D146))," ")</f>
        <v xml:space="preserve"> </v>
      </c>
      <c r="E169" s="33" t="str">
        <f t="shared" ref="E169:F169" si="3">IFERROR((AVERAGE(E34,E91,E146))," ")</f>
        <v xml:space="preserve"> </v>
      </c>
      <c r="F169" s="33" t="str">
        <f t="shared" si="3"/>
        <v xml:space="preserve"> </v>
      </c>
    </row>
    <row r="170" spans="1:16" hidden="1" x14ac:dyDescent="0.25">
      <c r="C170" s="56" t="s">
        <v>82</v>
      </c>
      <c r="D170" s="33" t="str">
        <f t="shared" ref="D170:F171" si="4">IFERROR((AVERAGE(D35,D92,D147))," ")</f>
        <v xml:space="preserve"> </v>
      </c>
      <c r="E170" s="33" t="str">
        <f t="shared" si="4"/>
        <v xml:space="preserve"> </v>
      </c>
      <c r="F170" s="33" t="str">
        <f t="shared" si="4"/>
        <v xml:space="preserve"> </v>
      </c>
    </row>
    <row r="171" spans="1:16" hidden="1" x14ac:dyDescent="0.25">
      <c r="C171" s="56" t="s">
        <v>82</v>
      </c>
      <c r="D171" s="33" t="str">
        <f t="shared" si="4"/>
        <v xml:space="preserve"> </v>
      </c>
      <c r="E171" s="33" t="str">
        <f t="shared" si="4"/>
        <v xml:space="preserve"> </v>
      </c>
      <c r="F171" s="33" t="str">
        <f t="shared" si="4"/>
        <v xml:space="preserve"> </v>
      </c>
    </row>
  </sheetData>
  <mergeCells count="162">
    <mergeCell ref="C165:O165"/>
    <mergeCell ref="C159:O159"/>
    <mergeCell ref="C160:O160"/>
    <mergeCell ref="C161:O161"/>
    <mergeCell ref="C162:O162"/>
    <mergeCell ref="C163:O163"/>
    <mergeCell ref="C164:O164"/>
    <mergeCell ref="C153:O153"/>
    <mergeCell ref="C154:O154"/>
    <mergeCell ref="C155:O155"/>
    <mergeCell ref="C156:O156"/>
    <mergeCell ref="C157:O157"/>
    <mergeCell ref="C158:O158"/>
    <mergeCell ref="M137:N137"/>
    <mergeCell ref="H138:K138"/>
    <mergeCell ref="M138:N138"/>
    <mergeCell ref="M139:N139"/>
    <mergeCell ref="M140:N140"/>
    <mergeCell ref="C152:O152"/>
    <mergeCell ref="H135:H136"/>
    <mergeCell ref="I135:I136"/>
    <mergeCell ref="J135:J136"/>
    <mergeCell ref="K135:K136"/>
    <mergeCell ref="M135:O135"/>
    <mergeCell ref="M136:N136"/>
    <mergeCell ref="M141:N141"/>
    <mergeCell ref="I127:K127"/>
    <mergeCell ref="M127:O127"/>
    <mergeCell ref="I128:K128"/>
    <mergeCell ref="I129:K129"/>
    <mergeCell ref="H131:K131"/>
    <mergeCell ref="H133:H134"/>
    <mergeCell ref="I133:I134"/>
    <mergeCell ref="J133:J134"/>
    <mergeCell ref="K133:K134"/>
    <mergeCell ref="J122:K122"/>
    <mergeCell ref="N122:O122"/>
    <mergeCell ref="J123:K123"/>
    <mergeCell ref="N123:O123"/>
    <mergeCell ref="J124:K124"/>
    <mergeCell ref="J125:K125"/>
    <mergeCell ref="J119:K119"/>
    <mergeCell ref="N119:O119"/>
    <mergeCell ref="J120:K120"/>
    <mergeCell ref="N120:O120"/>
    <mergeCell ref="J121:K121"/>
    <mergeCell ref="N121:O121"/>
    <mergeCell ref="C110:O110"/>
    <mergeCell ref="C117:C118"/>
    <mergeCell ref="D117:D118"/>
    <mergeCell ref="E117:E118"/>
    <mergeCell ref="F117:K117"/>
    <mergeCell ref="N117:O117"/>
    <mergeCell ref="J118:K118"/>
    <mergeCell ref="N118:O118"/>
    <mergeCell ref="C104:O104"/>
    <mergeCell ref="C105:O105"/>
    <mergeCell ref="C106:O106"/>
    <mergeCell ref="C107:O107"/>
    <mergeCell ref="C108:O108"/>
    <mergeCell ref="C109:O109"/>
    <mergeCell ref="C98:O98"/>
    <mergeCell ref="C99:O99"/>
    <mergeCell ref="C100:O100"/>
    <mergeCell ref="C101:O101"/>
    <mergeCell ref="C102:O102"/>
    <mergeCell ref="C103:O103"/>
    <mergeCell ref="M82:N82"/>
    <mergeCell ref="H83:K83"/>
    <mergeCell ref="M83:N83"/>
    <mergeCell ref="M84:N84"/>
    <mergeCell ref="M85:N85"/>
    <mergeCell ref="C97:O97"/>
    <mergeCell ref="M86:N86"/>
    <mergeCell ref="H80:H81"/>
    <mergeCell ref="I80:I81"/>
    <mergeCell ref="J80:J81"/>
    <mergeCell ref="K80:K81"/>
    <mergeCell ref="M80:O80"/>
    <mergeCell ref="M81:N81"/>
    <mergeCell ref="I72:K72"/>
    <mergeCell ref="M72:O72"/>
    <mergeCell ref="I73:K73"/>
    <mergeCell ref="I74:K74"/>
    <mergeCell ref="H76:K76"/>
    <mergeCell ref="H78:H79"/>
    <mergeCell ref="I78:I79"/>
    <mergeCell ref="J78:J79"/>
    <mergeCell ref="K78:K79"/>
    <mergeCell ref="J67:K67"/>
    <mergeCell ref="N67:O67"/>
    <mergeCell ref="J68:K68"/>
    <mergeCell ref="N68:O68"/>
    <mergeCell ref="J69:K69"/>
    <mergeCell ref="J70:K70"/>
    <mergeCell ref="J64:K64"/>
    <mergeCell ref="N64:O64"/>
    <mergeCell ref="J65:K65"/>
    <mergeCell ref="N65:O65"/>
    <mergeCell ref="J66:K66"/>
    <mergeCell ref="N66:O66"/>
    <mergeCell ref="C53:O53"/>
    <mergeCell ref="C62:C63"/>
    <mergeCell ref="D62:D63"/>
    <mergeCell ref="E62:E63"/>
    <mergeCell ref="F62:K62"/>
    <mergeCell ref="N62:O62"/>
    <mergeCell ref="J63:K63"/>
    <mergeCell ref="N63:O63"/>
    <mergeCell ref="C47:O47"/>
    <mergeCell ref="C48:O48"/>
    <mergeCell ref="C49:O49"/>
    <mergeCell ref="C50:O50"/>
    <mergeCell ref="C51:O51"/>
    <mergeCell ref="C52:O52"/>
    <mergeCell ref="C41:O41"/>
    <mergeCell ref="C42:O42"/>
    <mergeCell ref="C43:O43"/>
    <mergeCell ref="C44:O44"/>
    <mergeCell ref="C45:O45"/>
    <mergeCell ref="C46:O46"/>
    <mergeCell ref="M25:N25"/>
    <mergeCell ref="H26:K26"/>
    <mergeCell ref="M26:N26"/>
    <mergeCell ref="M27:N27"/>
    <mergeCell ref="M28:N28"/>
    <mergeCell ref="C40:O40"/>
    <mergeCell ref="M29:N29"/>
    <mergeCell ref="H23:H24"/>
    <mergeCell ref="I23:I24"/>
    <mergeCell ref="J23:J24"/>
    <mergeCell ref="K23:K24"/>
    <mergeCell ref="M23:O23"/>
    <mergeCell ref="M24:N24"/>
    <mergeCell ref="I15:K15"/>
    <mergeCell ref="M15:O15"/>
    <mergeCell ref="I16:K16"/>
    <mergeCell ref="I17:K17"/>
    <mergeCell ref="H19:K19"/>
    <mergeCell ref="H21:H22"/>
    <mergeCell ref="I21:I22"/>
    <mergeCell ref="J21:J22"/>
    <mergeCell ref="K21:K22"/>
    <mergeCell ref="J11:K11"/>
    <mergeCell ref="N11:O11"/>
    <mergeCell ref="J12:K12"/>
    <mergeCell ref="J13:K13"/>
    <mergeCell ref="J7:K7"/>
    <mergeCell ref="N7:O7"/>
    <mergeCell ref="J8:K8"/>
    <mergeCell ref="N8:O8"/>
    <mergeCell ref="J9:K9"/>
    <mergeCell ref="N9:O9"/>
    <mergeCell ref="C5:C6"/>
    <mergeCell ref="D5:D6"/>
    <mergeCell ref="E5:E6"/>
    <mergeCell ref="F5:K5"/>
    <mergeCell ref="N5:O5"/>
    <mergeCell ref="J6:K6"/>
    <mergeCell ref="N6:O6"/>
    <mergeCell ref="J10:K10"/>
    <mergeCell ref="N10:O10"/>
  </mergeCells>
  <pageMargins left="0.7" right="0.7" top="0.75" bottom="0.75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7AB6E-366F-42EC-BC1F-8C587E4DE6D8}">
  <dimension ref="A1"/>
  <sheetViews>
    <sheetView zoomScaleNormal="60" zoomScaleSheetLayoutView="100"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0115E-BFFA-4E64-9511-C37418B2CC2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B03E-DDF4-464D-B00E-4C1180E091A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F3AD4-C0EE-4CD5-8FCF-8FC769AE3E1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E643D-BB5A-4550-A409-3F1DAA912C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BFD383EA9C304083A8E6AB5C637A38" ma:contentTypeVersion="11" ma:contentTypeDescription="Create a new document." ma:contentTypeScope="" ma:versionID="5d160974693f94d875f8305f9d172a2f">
  <xsd:schema xmlns:xsd="http://www.w3.org/2001/XMLSchema" xmlns:xs="http://www.w3.org/2001/XMLSchema" xmlns:p="http://schemas.microsoft.com/office/2006/metadata/properties" xmlns:ns2="31f5dcea-c448-41ca-a734-66bd8405f415" xmlns:ns3="5dce81ae-c154-4bd7-90f9-1208034f416e" targetNamespace="http://schemas.microsoft.com/office/2006/metadata/properties" ma:root="true" ma:fieldsID="6a03075f69c0583af06fa1baef9fdbdf" ns2:_="" ns3:_="">
    <xsd:import namespace="31f5dcea-c448-41ca-a734-66bd8405f415"/>
    <xsd:import namespace="5dce81ae-c154-4bd7-90f9-1208034f416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f5dcea-c448-41ca-a734-66bd8405f4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ce81ae-c154-4bd7-90f9-1208034f416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0AD870-A150-4F05-94A3-721EE66253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40F88E-B169-4FBB-948C-B74CB98A7D60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31f5dcea-c448-41ca-a734-66bd8405f415"/>
    <ds:schemaRef ds:uri="5dce81ae-c154-4bd7-90f9-1208034f416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C2267A4D-9005-420F-B5A1-E359A74C3E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f5dcea-c448-41ca-a734-66bd8405f415"/>
    <ds:schemaRef ds:uri="5dce81ae-c154-4bd7-90f9-1208034f41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Sheet2</vt:lpstr>
      <vt:lpstr>Sheet1</vt:lpstr>
      <vt:lpstr>Sheet 1</vt:lpstr>
      <vt:lpstr>PURITY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Sheet22</vt:lpstr>
      <vt:lpstr>Sheet21</vt:lpstr>
      <vt:lpstr>Sheet23</vt:lpstr>
      <vt:lpstr>29</vt:lpstr>
      <vt:lpstr>30</vt:lpstr>
      <vt:lpstr>31</vt:lpstr>
      <vt:lpstr>Sheet20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Jaclyn Kelly Tay Shin Ying</dc:creator>
  <cp:keywords/>
  <dc:description/>
  <cp:lastModifiedBy>Muhammad Saifuddin Bin Shahar</cp:lastModifiedBy>
  <cp:revision/>
  <dcterms:created xsi:type="dcterms:W3CDTF">2020-02-01T01:12:25Z</dcterms:created>
  <dcterms:modified xsi:type="dcterms:W3CDTF">2020-12-15T05:32:57Z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0x010100C1BFD383EA9C304083A8E6AB5C637A38</vt:lpwstr>
  </property>
</Properties>
</file>