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m_saifuddin_central-sugars_com_my/Documents/Desktop/"/>
    </mc:Choice>
  </mc:AlternateContent>
  <xr:revisionPtr revIDLastSave="349" documentId="8_{6A233171-E5D7-440A-ADEF-4183651BD61C}" xr6:coauthVersionLast="45" xr6:coauthVersionMax="45" xr10:uidLastSave="{D44680B8-75DD-4556-98B8-1423D6842EAD}"/>
  <bookViews>
    <workbookView xWindow="-120" yWindow="-120" windowWidth="20730" windowHeight="11160" firstSheet="32" activeTab="44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7" sheetId="56" state="hidden" r:id="rId16"/>
    <sheet name="Sheet1" sheetId="11" state="hidden" r:id="rId17"/>
    <sheet name="Sheet 1" sheetId="109" r:id="rId18"/>
    <sheet name="purity" sheetId="110" r:id="rId19"/>
    <sheet name="1" sheetId="107" r:id="rId20"/>
    <sheet name="2" sheetId="63" r:id="rId21"/>
    <sheet name="3" sheetId="64" r:id="rId22"/>
    <sheet name="4" sheetId="65" r:id="rId23"/>
    <sheet name="5" sheetId="66" r:id="rId24"/>
    <sheet name="6" sheetId="67" r:id="rId25"/>
    <sheet name="7" sheetId="68" r:id="rId26"/>
    <sheet name="8" sheetId="69" r:id="rId27"/>
    <sheet name="9" sheetId="70" r:id="rId28"/>
    <sheet name="10" sheetId="72" r:id="rId29"/>
    <sheet name="11" sheetId="73" r:id="rId30"/>
    <sheet name="12" sheetId="74" r:id="rId31"/>
    <sheet name="13" sheetId="75" r:id="rId32"/>
    <sheet name="14" sheetId="76" r:id="rId33"/>
    <sheet name="15" sheetId="77" r:id="rId34"/>
    <sheet name="16" sheetId="78" r:id="rId35"/>
    <sheet name="17" sheetId="79" r:id="rId36"/>
    <sheet name="18" sheetId="80" r:id="rId37"/>
    <sheet name="19" sheetId="81" r:id="rId38"/>
    <sheet name="20" sheetId="82" r:id="rId39"/>
    <sheet name="Sheet20" sheetId="113" state="hidden" r:id="rId40"/>
    <sheet name="Sheet21" sheetId="114" state="hidden" r:id="rId41"/>
    <sheet name="Sheet22" sheetId="115" state="hidden" r:id="rId42"/>
    <sheet name="Sheet23" sheetId="116" state="hidden" r:id="rId43"/>
    <sheet name="Sheet24" sheetId="117" state="hidden" r:id="rId44"/>
    <sheet name="21" sheetId="83" r:id="rId45"/>
    <sheet name="22" sheetId="84" r:id="rId46"/>
    <sheet name="23" sheetId="85" r:id="rId47"/>
    <sheet name="24" sheetId="86" r:id="rId48"/>
    <sheet name="25" sheetId="87" r:id="rId49"/>
    <sheet name="Sheet18" sheetId="111" state="hidden" r:id="rId50"/>
    <sheet name="26" sheetId="88" r:id="rId51"/>
    <sheet name="27" sheetId="89" r:id="rId52"/>
    <sheet name="28" sheetId="90" r:id="rId53"/>
    <sheet name="29" sheetId="91" r:id="rId54"/>
    <sheet name="30" sheetId="92" r:id="rId5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74" l="1"/>
  <c r="S7" i="74"/>
  <c r="S10" i="74" s="1"/>
  <c r="S13" i="74" s="1"/>
  <c r="S6" i="74"/>
  <c r="S11" i="74" s="1"/>
  <c r="S14" i="74" s="1"/>
  <c r="S11" i="73"/>
  <c r="S14" i="73" s="1"/>
  <c r="S10" i="73"/>
  <c r="S13" i="73" s="1"/>
  <c r="S8" i="73"/>
  <c r="S7" i="73"/>
  <c r="S6" i="73"/>
  <c r="S9" i="73" s="1"/>
  <c r="S12" i="73" s="1"/>
  <c r="S8" i="72"/>
  <c r="S7" i="72"/>
  <c r="S10" i="72" s="1"/>
  <c r="S13" i="72" s="1"/>
  <c r="S6" i="72"/>
  <c r="S9" i="72" s="1"/>
  <c r="S12" i="72" s="1"/>
  <c r="S8" i="70"/>
  <c r="S7" i="70"/>
  <c r="S10" i="70" s="1"/>
  <c r="S13" i="70" s="1"/>
  <c r="S6" i="70"/>
  <c r="S11" i="70" s="1"/>
  <c r="S14" i="70" s="1"/>
  <c r="S8" i="69"/>
  <c r="S7" i="69"/>
  <c r="S10" i="69" s="1"/>
  <c r="S13" i="69" s="1"/>
  <c r="S6" i="69"/>
  <c r="S11" i="69" s="1"/>
  <c r="S14" i="69" s="1"/>
  <c r="S8" i="68"/>
  <c r="S7" i="68"/>
  <c r="S10" i="68" s="1"/>
  <c r="S13" i="68" s="1"/>
  <c r="S6" i="68"/>
  <c r="S9" i="68" s="1"/>
  <c r="S12" i="68" s="1"/>
  <c r="S8" i="67"/>
  <c r="S7" i="67"/>
  <c r="S10" i="67" s="1"/>
  <c r="S13" i="67" s="1"/>
  <c r="S6" i="67"/>
  <c r="S11" i="67" s="1"/>
  <c r="S14" i="67" s="1"/>
  <c r="S11" i="66"/>
  <c r="S14" i="66" s="1"/>
  <c r="S10" i="66"/>
  <c r="S13" i="66" s="1"/>
  <c r="S8" i="66"/>
  <c r="S7" i="66"/>
  <c r="S6" i="66"/>
  <c r="S9" i="66" s="1"/>
  <c r="S12" i="66" s="1"/>
  <c r="S8" i="65"/>
  <c r="S7" i="65"/>
  <c r="S10" i="65" s="1"/>
  <c r="S13" i="65" s="1"/>
  <c r="S6" i="65"/>
  <c r="S11" i="65" s="1"/>
  <c r="S14" i="65" s="1"/>
  <c r="S8" i="64"/>
  <c r="S7" i="64"/>
  <c r="S10" i="64" s="1"/>
  <c r="S13" i="64" s="1"/>
  <c r="S6" i="64"/>
  <c r="S11" i="64" s="1"/>
  <c r="S14" i="64" s="1"/>
  <c r="S8" i="63"/>
  <c r="S7" i="63"/>
  <c r="S10" i="63" s="1"/>
  <c r="S13" i="63" s="1"/>
  <c r="S6" i="63"/>
  <c r="S11" i="63" s="1"/>
  <c r="S14" i="63" s="1"/>
  <c r="S8" i="107"/>
  <c r="S7" i="107"/>
  <c r="S10" i="107" s="1"/>
  <c r="S13" i="107" s="1"/>
  <c r="S6" i="107"/>
  <c r="S9" i="107" s="1"/>
  <c r="S12" i="107" s="1"/>
  <c r="S9" i="74" l="1"/>
  <c r="S12" i="74" s="1"/>
  <c r="S11" i="72"/>
  <c r="S14" i="72" s="1"/>
  <c r="S9" i="70"/>
  <c r="S12" i="70" s="1"/>
  <c r="S9" i="69"/>
  <c r="S12" i="69" s="1"/>
  <c r="S11" i="68"/>
  <c r="S14" i="68" s="1"/>
  <c r="S9" i="67"/>
  <c r="S12" i="67" s="1"/>
  <c r="S9" i="65"/>
  <c r="S12" i="65" s="1"/>
  <c r="S9" i="64"/>
  <c r="S12" i="64" s="1"/>
  <c r="S9" i="63"/>
  <c r="S12" i="63" s="1"/>
  <c r="S11" i="107"/>
  <c r="S14" i="107" s="1"/>
  <c r="G36" i="110"/>
  <c r="X36" i="110"/>
  <c r="E36" i="110"/>
  <c r="F36" i="110"/>
  <c r="V34" i="110"/>
  <c r="V35" i="110"/>
  <c r="S6" i="80"/>
  <c r="S9" i="80"/>
  <c r="S12" i="80"/>
  <c r="S7" i="80"/>
  <c r="S10" i="80"/>
  <c r="S13" i="80"/>
  <c r="S8" i="80"/>
  <c r="S6" i="79"/>
  <c r="S11" i="79"/>
  <c r="S14" i="79"/>
  <c r="S7" i="79"/>
  <c r="S10" i="79"/>
  <c r="S13" i="79"/>
  <c r="S8" i="79"/>
  <c r="S9" i="79"/>
  <c r="S12" i="79"/>
  <c r="S6" i="78"/>
  <c r="S11" i="78"/>
  <c r="S14" i="78"/>
  <c r="S7" i="78"/>
  <c r="S10" i="78"/>
  <c r="S13" i="78"/>
  <c r="S8" i="78"/>
  <c r="S9" i="78"/>
  <c r="S12" i="78"/>
  <c r="S6" i="77"/>
  <c r="S11" i="77"/>
  <c r="S14" i="77"/>
  <c r="S7" i="77"/>
  <c r="S10" i="77"/>
  <c r="S13" i="77"/>
  <c r="S8" i="77"/>
  <c r="S9" i="77"/>
  <c r="S12" i="77"/>
  <c r="S6" i="76"/>
  <c r="S11" i="76"/>
  <c r="S14" i="76"/>
  <c r="S7" i="76"/>
  <c r="S10" i="76"/>
  <c r="S13" i="76"/>
  <c r="S8" i="76"/>
  <c r="S6" i="75"/>
  <c r="S7" i="75"/>
  <c r="S8" i="75"/>
  <c r="S9" i="75"/>
  <c r="S12" i="75"/>
  <c r="S10" i="75"/>
  <c r="S13" i="75"/>
  <c r="S11" i="75"/>
  <c r="S14" i="75"/>
  <c r="S11" i="80"/>
  <c r="S14" i="80"/>
  <c r="S9" i="76"/>
  <c r="S12" i="76"/>
  <c r="F171" i="92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J123" i="92"/>
  <c r="J122" i="92"/>
  <c r="J121" i="92"/>
  <c r="J120" i="92"/>
  <c r="J119" i="92"/>
  <c r="K86" i="92"/>
  <c r="K85" i="92"/>
  <c r="K80" i="92"/>
  <c r="K78" i="92"/>
  <c r="J70" i="92"/>
  <c r="O84" i="92"/>
  <c r="J69" i="92"/>
  <c r="J68" i="92"/>
  <c r="J67" i="92"/>
  <c r="J66" i="92"/>
  <c r="J65" i="92"/>
  <c r="J64" i="92"/>
  <c r="K29" i="92"/>
  <c r="K28" i="92"/>
  <c r="K23" i="92"/>
  <c r="K21" i="92"/>
  <c r="J13" i="92"/>
  <c r="J12" i="92"/>
  <c r="O26" i="92"/>
  <c r="J11" i="92"/>
  <c r="J10" i="92"/>
  <c r="O24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O141" i="91"/>
  <c r="J124" i="91"/>
  <c r="J123" i="91"/>
  <c r="J122" i="91"/>
  <c r="O136" i="91"/>
  <c r="J121" i="91"/>
  <c r="J120" i="91"/>
  <c r="J119" i="91"/>
  <c r="K86" i="91"/>
  <c r="K85" i="91"/>
  <c r="K80" i="91"/>
  <c r="K78" i="91"/>
  <c r="J70" i="91"/>
  <c r="J69" i="91"/>
  <c r="O83" i="91"/>
  <c r="J68" i="91"/>
  <c r="J67" i="91"/>
  <c r="O82" i="91"/>
  <c r="J66" i="91"/>
  <c r="J65" i="91"/>
  <c r="J64" i="91"/>
  <c r="K29" i="91"/>
  <c r="K28" i="91"/>
  <c r="K23" i="91"/>
  <c r="K21" i="91"/>
  <c r="J13" i="91"/>
  <c r="J12" i="91"/>
  <c r="J11" i="91"/>
  <c r="J10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5" i="90"/>
  <c r="J124" i="90"/>
  <c r="O139" i="90"/>
  <c r="J123" i="90"/>
  <c r="J122" i="90"/>
  <c r="O140" i="90"/>
  <c r="J121" i="90"/>
  <c r="J120" i="90"/>
  <c r="J119" i="90"/>
  <c r="K86" i="90"/>
  <c r="K85" i="90"/>
  <c r="K80" i="90"/>
  <c r="K78" i="90"/>
  <c r="J70" i="90"/>
  <c r="O86" i="90"/>
  <c r="J69" i="90"/>
  <c r="J68" i="90"/>
  <c r="J67" i="90"/>
  <c r="O81" i="90"/>
  <c r="J66" i="90"/>
  <c r="J65" i="90"/>
  <c r="J64" i="90"/>
  <c r="K29" i="90"/>
  <c r="K28" i="90"/>
  <c r="K23" i="90"/>
  <c r="K21" i="90"/>
  <c r="J13" i="90"/>
  <c r="O29" i="90"/>
  <c r="J12" i="90"/>
  <c r="J11" i="90"/>
  <c r="J10" i="90"/>
  <c r="O25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J123" i="89"/>
  <c r="J122" i="89"/>
  <c r="J121" i="89"/>
  <c r="J120" i="89"/>
  <c r="J119" i="89"/>
  <c r="K86" i="89"/>
  <c r="K85" i="89"/>
  <c r="K80" i="89"/>
  <c r="K78" i="89"/>
  <c r="J70" i="89"/>
  <c r="J69" i="89"/>
  <c r="J68" i="89"/>
  <c r="J67" i="89"/>
  <c r="J6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O139" i="88"/>
  <c r="J123" i="88"/>
  <c r="J122" i="88"/>
  <c r="O140" i="88"/>
  <c r="J121" i="88"/>
  <c r="J120" i="88"/>
  <c r="J119" i="88"/>
  <c r="K86" i="88"/>
  <c r="K85" i="88"/>
  <c r="K80" i="88"/>
  <c r="K78" i="88"/>
  <c r="J70" i="88"/>
  <c r="J69" i="88"/>
  <c r="J68" i="88"/>
  <c r="J67" i="88"/>
  <c r="J66" i="88"/>
  <c r="O81" i="88"/>
  <c r="J65" i="88"/>
  <c r="J64" i="88"/>
  <c r="K29" i="88"/>
  <c r="K28" i="88"/>
  <c r="K23" i="88"/>
  <c r="K21" i="88"/>
  <c r="J13" i="88"/>
  <c r="J12" i="88"/>
  <c r="J11" i="88"/>
  <c r="J10" i="88"/>
  <c r="J9" i="88"/>
  <c r="O2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J122" i="87"/>
  <c r="J121" i="87"/>
  <c r="J120" i="87"/>
  <c r="J119" i="87"/>
  <c r="K86" i="87"/>
  <c r="K85" i="87"/>
  <c r="K80" i="87"/>
  <c r="K78" i="87"/>
  <c r="J70" i="87"/>
  <c r="J69" i="87"/>
  <c r="O84" i="87"/>
  <c r="J68" i="87"/>
  <c r="J67" i="87"/>
  <c r="O85" i="87"/>
  <c r="J66" i="87"/>
  <c r="O86" i="87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O139" i="86"/>
  <c r="J124" i="86"/>
  <c r="J123" i="86"/>
  <c r="O138" i="86"/>
  <c r="J122" i="86"/>
  <c r="J121" i="86"/>
  <c r="J120" i="86"/>
  <c r="J119" i="86"/>
  <c r="K86" i="86"/>
  <c r="K85" i="86"/>
  <c r="K80" i="86"/>
  <c r="K78" i="86"/>
  <c r="J70" i="86"/>
  <c r="J69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J122" i="85"/>
  <c r="J121" i="85"/>
  <c r="J120" i="85"/>
  <c r="J119" i="85"/>
  <c r="K86" i="85"/>
  <c r="K85" i="85"/>
  <c r="K80" i="85"/>
  <c r="K78" i="85"/>
  <c r="J70" i="85"/>
  <c r="J69" i="85"/>
  <c r="J68" i="85"/>
  <c r="J67" i="85"/>
  <c r="J66" i="85"/>
  <c r="J65" i="85"/>
  <c r="J64" i="85"/>
  <c r="K29" i="85"/>
  <c r="K28" i="85"/>
  <c r="K23" i="85"/>
  <c r="K21" i="85"/>
  <c r="J13" i="85"/>
  <c r="J12" i="85"/>
  <c r="J11" i="85"/>
  <c r="J10" i="85"/>
  <c r="O24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O141" i="84"/>
  <c r="J124" i="84"/>
  <c r="J123" i="84"/>
  <c r="J122" i="84"/>
  <c r="J121" i="84"/>
  <c r="J120" i="84"/>
  <c r="J119" i="84"/>
  <c r="K86" i="84"/>
  <c r="K85" i="84"/>
  <c r="K80" i="84"/>
  <c r="K78" i="84"/>
  <c r="J70" i="84"/>
  <c r="J69" i="84"/>
  <c r="J68" i="84"/>
  <c r="J67" i="84"/>
  <c r="J66" i="84"/>
  <c r="J65" i="84"/>
  <c r="J64" i="84"/>
  <c r="K29" i="84"/>
  <c r="K28" i="84"/>
  <c r="K23" i="84"/>
  <c r="K21" i="84"/>
  <c r="J13" i="84"/>
  <c r="J12" i="84"/>
  <c r="J11" i="84"/>
  <c r="J10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O139" i="83"/>
  <c r="J123" i="83"/>
  <c r="J122" i="83"/>
  <c r="J121" i="83"/>
  <c r="J120" i="83"/>
  <c r="J119" i="83"/>
  <c r="K86" i="83"/>
  <c r="K85" i="83"/>
  <c r="K80" i="83"/>
  <c r="K78" i="83"/>
  <c r="J70" i="83"/>
  <c r="J69" i="83"/>
  <c r="O84" i="83"/>
  <c r="J68" i="83"/>
  <c r="J67" i="83"/>
  <c r="J66" i="83"/>
  <c r="O86" i="83"/>
  <c r="J65" i="83"/>
  <c r="J64" i="83"/>
  <c r="K29" i="83"/>
  <c r="K28" i="83"/>
  <c r="K23" i="83"/>
  <c r="K21" i="83"/>
  <c r="J13" i="83"/>
  <c r="J12" i="83"/>
  <c r="O27" i="83"/>
  <c r="J11" i="83"/>
  <c r="O26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O140" i="82"/>
  <c r="J124" i="82"/>
  <c r="J123" i="82"/>
  <c r="J122" i="82"/>
  <c r="J121" i="82"/>
  <c r="J120" i="82"/>
  <c r="J119" i="82"/>
  <c r="K86" i="82"/>
  <c r="K85" i="82"/>
  <c r="K80" i="82"/>
  <c r="K78" i="82"/>
  <c r="J70" i="82"/>
  <c r="J69" i="82"/>
  <c r="J68" i="82"/>
  <c r="J67" i="82"/>
  <c r="O82" i="82"/>
  <c r="J66" i="82"/>
  <c r="J65" i="82"/>
  <c r="J64" i="82"/>
  <c r="K29" i="82"/>
  <c r="K28" i="82"/>
  <c r="K23" i="82"/>
  <c r="K21" i="82"/>
  <c r="J13" i="82"/>
  <c r="J12" i="82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J123" i="81"/>
  <c r="J122" i="81"/>
  <c r="J121" i="81"/>
  <c r="J120" i="81"/>
  <c r="J119" i="81"/>
  <c r="O86" i="81"/>
  <c r="K86" i="81"/>
  <c r="K85" i="81"/>
  <c r="K80" i="81"/>
  <c r="K78" i="81"/>
  <c r="J70" i="81"/>
  <c r="J69" i="81"/>
  <c r="O84" i="81"/>
  <c r="J68" i="81"/>
  <c r="J67" i="81"/>
  <c r="O81" i="81"/>
  <c r="J66" i="81"/>
  <c r="J65" i="81"/>
  <c r="J64" i="81"/>
  <c r="K29" i="81"/>
  <c r="K28" i="81"/>
  <c r="K23" i="81"/>
  <c r="K21" i="81"/>
  <c r="J13" i="81"/>
  <c r="J12" i="81"/>
  <c r="J11" i="81"/>
  <c r="J10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J121" i="80"/>
  <c r="J120" i="80"/>
  <c r="J119" i="80"/>
  <c r="K86" i="80"/>
  <c r="K85" i="80"/>
  <c r="K80" i="80"/>
  <c r="K78" i="80"/>
  <c r="J70" i="80"/>
  <c r="J69" i="80"/>
  <c r="J68" i="80"/>
  <c r="J67" i="80"/>
  <c r="J66" i="80"/>
  <c r="J65" i="80"/>
  <c r="J64" i="80"/>
  <c r="K29" i="80"/>
  <c r="K28" i="80"/>
  <c r="K23" i="80"/>
  <c r="K21" i="80"/>
  <c r="J13" i="80"/>
  <c r="J12" i="80"/>
  <c r="J11" i="80"/>
  <c r="J10" i="80"/>
  <c r="O25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O141" i="79"/>
  <c r="J124" i="79"/>
  <c r="J123" i="79"/>
  <c r="J122" i="79"/>
  <c r="J121" i="79"/>
  <c r="J120" i="79"/>
  <c r="J119" i="79"/>
  <c r="K86" i="79"/>
  <c r="K85" i="79"/>
  <c r="K80" i="79"/>
  <c r="K78" i="79"/>
  <c r="J70" i="79"/>
  <c r="O86" i="79"/>
  <c r="J69" i="79"/>
  <c r="O84" i="79"/>
  <c r="J68" i="79"/>
  <c r="J67" i="79"/>
  <c r="J66" i="79"/>
  <c r="J65" i="79"/>
  <c r="J64" i="79"/>
  <c r="K29" i="79"/>
  <c r="K28" i="79"/>
  <c r="K23" i="79"/>
  <c r="K21" i="79"/>
  <c r="J13" i="79"/>
  <c r="J12" i="79"/>
  <c r="J11" i="79"/>
  <c r="J10" i="79"/>
  <c r="O25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33" i="78"/>
  <c r="J125" i="78"/>
  <c r="J124" i="78"/>
  <c r="J123" i="78"/>
  <c r="J122" i="78"/>
  <c r="J121" i="78"/>
  <c r="J120" i="78"/>
  <c r="J119" i="78"/>
  <c r="K86" i="78"/>
  <c r="K85" i="78"/>
  <c r="K80" i="78"/>
  <c r="K78" i="78"/>
  <c r="J70" i="78"/>
  <c r="J69" i="78"/>
  <c r="O84" i="78"/>
  <c r="J68" i="78"/>
  <c r="J67" i="78"/>
  <c r="J66" i="78"/>
  <c r="J65" i="78"/>
  <c r="J64" i="78"/>
  <c r="K29" i="78"/>
  <c r="K28" i="78"/>
  <c r="K23" i="78"/>
  <c r="K21" i="78"/>
  <c r="J13" i="78"/>
  <c r="J12" i="78"/>
  <c r="J11" i="78"/>
  <c r="J10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O141" i="77"/>
  <c r="K141" i="77"/>
  <c r="K140" i="77"/>
  <c r="K135" i="77"/>
  <c r="K133" i="77"/>
  <c r="J125" i="77"/>
  <c r="J124" i="77"/>
  <c r="O139" i="77"/>
  <c r="J123" i="77"/>
  <c r="J122" i="77"/>
  <c r="J121" i="77"/>
  <c r="J120" i="77"/>
  <c r="J119" i="77"/>
  <c r="K86" i="77"/>
  <c r="K85" i="77"/>
  <c r="K80" i="77"/>
  <c r="K78" i="77"/>
  <c r="J70" i="77"/>
  <c r="O86" i="77"/>
  <c r="J69" i="77"/>
  <c r="J68" i="77"/>
  <c r="J67" i="77"/>
  <c r="O81" i="77"/>
  <c r="J66" i="77"/>
  <c r="J65" i="77"/>
  <c r="J64" i="77"/>
  <c r="K29" i="77"/>
  <c r="K28" i="77"/>
  <c r="K23" i="77"/>
  <c r="K21" i="77"/>
  <c r="J13" i="77"/>
  <c r="J12" i="77"/>
  <c r="J11" i="77"/>
  <c r="J10" i="77"/>
  <c r="J9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O139" i="76"/>
  <c r="J123" i="76"/>
  <c r="J122" i="76"/>
  <c r="J121" i="76"/>
  <c r="J120" i="76"/>
  <c r="J119" i="76"/>
  <c r="K86" i="76"/>
  <c r="K85" i="76"/>
  <c r="K80" i="76"/>
  <c r="K78" i="76"/>
  <c r="J70" i="76"/>
  <c r="J69" i="76"/>
  <c r="O84" i="76"/>
  <c r="J68" i="76"/>
  <c r="O83" i="76"/>
  <c r="J67" i="76"/>
  <c r="J66" i="76"/>
  <c r="O86" i="76"/>
  <c r="J65" i="76"/>
  <c r="J64" i="76"/>
  <c r="K29" i="76"/>
  <c r="K28" i="76"/>
  <c r="K23" i="76"/>
  <c r="K21" i="76"/>
  <c r="J13" i="76"/>
  <c r="J12" i="76"/>
  <c r="O27" i="76"/>
  <c r="J11" i="76"/>
  <c r="J10" i="76"/>
  <c r="J9" i="76"/>
  <c r="O2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O139" i="75"/>
  <c r="J123" i="75"/>
  <c r="J122" i="75"/>
  <c r="J121" i="75"/>
  <c r="O136" i="75"/>
  <c r="J120" i="75"/>
  <c r="J119" i="75"/>
  <c r="K86" i="75"/>
  <c r="K85" i="75"/>
  <c r="K80" i="75"/>
  <c r="K78" i="75"/>
  <c r="J70" i="75"/>
  <c r="J69" i="75"/>
  <c r="O84" i="75"/>
  <c r="J68" i="75"/>
  <c r="O83" i="75"/>
  <c r="J67" i="75"/>
  <c r="J66" i="75"/>
  <c r="O86" i="75"/>
  <c r="J65" i="75"/>
  <c r="J64" i="75"/>
  <c r="K29" i="75"/>
  <c r="K28" i="75"/>
  <c r="K23" i="75"/>
  <c r="K21" i="75"/>
  <c r="J13" i="75"/>
  <c r="J12" i="75"/>
  <c r="O27" i="75"/>
  <c r="J11" i="75"/>
  <c r="O26" i="75"/>
  <c r="J10" i="75"/>
  <c r="J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J122" i="74"/>
  <c r="J121" i="74"/>
  <c r="J120" i="74"/>
  <c r="J119" i="74"/>
  <c r="K86" i="74"/>
  <c r="K85" i="74"/>
  <c r="K80" i="74"/>
  <c r="K78" i="74"/>
  <c r="J70" i="74"/>
  <c r="J69" i="74"/>
  <c r="J68" i="74"/>
  <c r="O83" i="74"/>
  <c r="J67" i="74"/>
  <c r="J66" i="74"/>
  <c r="J65" i="74"/>
  <c r="J64" i="74"/>
  <c r="K29" i="74"/>
  <c r="K28" i="74"/>
  <c r="K23" i="74"/>
  <c r="K21" i="74"/>
  <c r="J13" i="74"/>
  <c r="J12" i="74"/>
  <c r="J11" i="74"/>
  <c r="J10" i="74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O139" i="73"/>
  <c r="J123" i="73"/>
  <c r="J122" i="73"/>
  <c r="J121" i="73"/>
  <c r="O136" i="73"/>
  <c r="J120" i="73"/>
  <c r="J119" i="73"/>
  <c r="K86" i="73"/>
  <c r="K85" i="73"/>
  <c r="K80" i="73"/>
  <c r="K78" i="73"/>
  <c r="J70" i="73"/>
  <c r="J69" i="73"/>
  <c r="J68" i="73"/>
  <c r="J67" i="73"/>
  <c r="O82" i="73"/>
  <c r="J66" i="73"/>
  <c r="J65" i="73"/>
  <c r="J64" i="73"/>
  <c r="K29" i="73"/>
  <c r="K23" i="73"/>
  <c r="K21" i="73"/>
  <c r="J13" i="73"/>
  <c r="J12" i="73"/>
  <c r="J11" i="73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O139" i="72"/>
  <c r="J123" i="72"/>
  <c r="J122" i="72"/>
  <c r="J121" i="72"/>
  <c r="J120" i="72"/>
  <c r="J119" i="72"/>
  <c r="K86" i="72"/>
  <c r="K85" i="72"/>
  <c r="K80" i="72"/>
  <c r="K78" i="72"/>
  <c r="J70" i="72"/>
  <c r="J69" i="72"/>
  <c r="J68" i="72"/>
  <c r="O83" i="72"/>
  <c r="J67" i="72"/>
  <c r="J66" i="72"/>
  <c r="J65" i="72"/>
  <c r="J64" i="72"/>
  <c r="K29" i="72"/>
  <c r="K28" i="72"/>
  <c r="K23" i="72"/>
  <c r="K21" i="72"/>
  <c r="J13" i="72"/>
  <c r="J12" i="72"/>
  <c r="O27" i="72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O136" i="70"/>
  <c r="J120" i="70"/>
  <c r="J119" i="70"/>
  <c r="K86" i="70"/>
  <c r="K85" i="70"/>
  <c r="K80" i="70"/>
  <c r="K78" i="70"/>
  <c r="J70" i="70"/>
  <c r="J69" i="70"/>
  <c r="J68" i="70"/>
  <c r="O83" i="70"/>
  <c r="J67" i="70"/>
  <c r="O82" i="70"/>
  <c r="J66" i="70"/>
  <c r="J65" i="70"/>
  <c r="J64" i="70"/>
  <c r="K29" i="70"/>
  <c r="K28" i="70"/>
  <c r="K23" i="70"/>
  <c r="K21" i="70"/>
  <c r="J13" i="70"/>
  <c r="J12" i="70"/>
  <c r="O27" i="70"/>
  <c r="J11" i="70"/>
  <c r="O26" i="70"/>
  <c r="J10" i="70"/>
  <c r="J9" i="70"/>
  <c r="O2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J123" i="69"/>
  <c r="J122" i="69"/>
  <c r="O137" i="69"/>
  <c r="J121" i="69"/>
  <c r="O136" i="69"/>
  <c r="J120" i="69"/>
  <c r="J119" i="69"/>
  <c r="K86" i="69"/>
  <c r="K85" i="69"/>
  <c r="K80" i="69"/>
  <c r="K78" i="69"/>
  <c r="J70" i="69"/>
  <c r="J69" i="69"/>
  <c r="J68" i="69"/>
  <c r="O83" i="69"/>
  <c r="J67" i="69"/>
  <c r="J66" i="69"/>
  <c r="J65" i="69"/>
  <c r="J64" i="69"/>
  <c r="K29" i="69"/>
  <c r="K28" i="69"/>
  <c r="K23" i="69"/>
  <c r="K21" i="69"/>
  <c r="J13" i="69"/>
  <c r="J12" i="69"/>
  <c r="J11" i="69"/>
  <c r="O26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J123" i="68"/>
  <c r="J122" i="68"/>
  <c r="J121" i="68"/>
  <c r="J120" i="68"/>
  <c r="J119" i="68"/>
  <c r="K86" i="68"/>
  <c r="K85" i="68"/>
  <c r="K80" i="68"/>
  <c r="K78" i="68"/>
  <c r="J70" i="68"/>
  <c r="J69" i="68"/>
  <c r="J68" i="68"/>
  <c r="J67" i="68"/>
  <c r="J66" i="68"/>
  <c r="J65" i="68"/>
  <c r="J64" i="68"/>
  <c r="K29" i="68"/>
  <c r="K28" i="68"/>
  <c r="K23" i="68"/>
  <c r="K21" i="68"/>
  <c r="J13" i="68"/>
  <c r="J12" i="68"/>
  <c r="J11" i="68"/>
  <c r="J10" i="68"/>
  <c r="J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J123" i="67"/>
  <c r="J122" i="67"/>
  <c r="J121" i="67"/>
  <c r="J120" i="67"/>
  <c r="J119" i="67"/>
  <c r="K86" i="67"/>
  <c r="K85" i="67"/>
  <c r="K80" i="67"/>
  <c r="K78" i="67"/>
  <c r="J70" i="67"/>
  <c r="J69" i="67"/>
  <c r="J68" i="67"/>
  <c r="J67" i="67"/>
  <c r="J66" i="67"/>
  <c r="J65" i="67"/>
  <c r="J64" i="67"/>
  <c r="K29" i="67"/>
  <c r="K28" i="67"/>
  <c r="K23" i="67"/>
  <c r="K21" i="67"/>
  <c r="J13" i="67"/>
  <c r="J12" i="67"/>
  <c r="O27" i="67"/>
  <c r="J11" i="67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O139" i="66"/>
  <c r="J123" i="66"/>
  <c r="J122" i="66"/>
  <c r="O140" i="66"/>
  <c r="J121" i="66"/>
  <c r="J120" i="66"/>
  <c r="J119" i="66"/>
  <c r="K86" i="66"/>
  <c r="K85" i="66"/>
  <c r="K80" i="66"/>
  <c r="K78" i="66"/>
  <c r="J70" i="66"/>
  <c r="J69" i="66"/>
  <c r="J68" i="66"/>
  <c r="J67" i="66"/>
  <c r="J66" i="66"/>
  <c r="J65" i="66"/>
  <c r="J64" i="66"/>
  <c r="K29" i="66"/>
  <c r="K28" i="66"/>
  <c r="K23" i="66"/>
  <c r="K21" i="66"/>
  <c r="J13" i="66"/>
  <c r="J12" i="66"/>
  <c r="J11" i="66"/>
  <c r="J10" i="66"/>
  <c r="J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O138" i="65"/>
  <c r="J122" i="65"/>
  <c r="O137" i="65"/>
  <c r="J121" i="65"/>
  <c r="J120" i="65"/>
  <c r="J119" i="65"/>
  <c r="K86" i="65"/>
  <c r="K85" i="65"/>
  <c r="K80" i="65"/>
  <c r="K78" i="65"/>
  <c r="J70" i="65"/>
  <c r="J69" i="65"/>
  <c r="J68" i="65"/>
  <c r="J67" i="65"/>
  <c r="O82" i="65"/>
  <c r="J66" i="65"/>
  <c r="J65" i="65"/>
  <c r="J64" i="65"/>
  <c r="K29" i="65"/>
  <c r="K28" i="65"/>
  <c r="K23" i="65"/>
  <c r="K21" i="65"/>
  <c r="J13" i="65"/>
  <c r="J12" i="65"/>
  <c r="J11" i="65"/>
  <c r="J10" i="65"/>
  <c r="J9" i="65"/>
  <c r="J8" i="65"/>
  <c r="J7" i="65"/>
  <c r="O139" i="84"/>
  <c r="O138" i="84"/>
  <c r="O140" i="84"/>
  <c r="O136" i="84"/>
  <c r="O84" i="84"/>
  <c r="O82" i="84"/>
  <c r="O86" i="84"/>
  <c r="S8" i="84"/>
  <c r="O83" i="84"/>
  <c r="O26" i="84"/>
  <c r="O25" i="84"/>
  <c r="S7" i="84"/>
  <c r="O28" i="84"/>
  <c r="O29" i="84"/>
  <c r="S6" i="84"/>
  <c r="O138" i="83"/>
  <c r="O140" i="83"/>
  <c r="O136" i="83"/>
  <c r="O141" i="83"/>
  <c r="S8" i="83"/>
  <c r="O83" i="83"/>
  <c r="S7" i="83"/>
  <c r="S6" i="83"/>
  <c r="O81" i="83"/>
  <c r="O24" i="83"/>
  <c r="O28" i="83"/>
  <c r="O139" i="82"/>
  <c r="O138" i="82"/>
  <c r="O136" i="82"/>
  <c r="O141" i="82"/>
  <c r="O84" i="82"/>
  <c r="O86" i="82"/>
  <c r="O83" i="82"/>
  <c r="S6" i="82"/>
  <c r="S9" i="82"/>
  <c r="S12" i="82"/>
  <c r="O26" i="82"/>
  <c r="O27" i="82"/>
  <c r="S8" i="82"/>
  <c r="O25" i="82"/>
  <c r="S7" i="82"/>
  <c r="O28" i="82"/>
  <c r="O24" i="82"/>
  <c r="O139" i="81"/>
  <c r="O140" i="81"/>
  <c r="O137" i="81"/>
  <c r="O141" i="81"/>
  <c r="S8" i="81"/>
  <c r="O83" i="81"/>
  <c r="O27" i="81"/>
  <c r="O26" i="81"/>
  <c r="O25" i="81"/>
  <c r="S7" i="81"/>
  <c r="O29" i="81"/>
  <c r="S6" i="81"/>
  <c r="O24" i="81"/>
  <c r="O139" i="80"/>
  <c r="O141" i="80"/>
  <c r="O137" i="80"/>
  <c r="O140" i="80"/>
  <c r="O85" i="80"/>
  <c r="O86" i="80"/>
  <c r="O83" i="80"/>
  <c r="O84" i="80"/>
  <c r="O81" i="80"/>
  <c r="O26" i="80"/>
  <c r="O136" i="79"/>
  <c r="O140" i="79"/>
  <c r="O139" i="79"/>
  <c r="O137" i="79"/>
  <c r="O83" i="79"/>
  <c r="O81" i="79"/>
  <c r="O26" i="79"/>
  <c r="O28" i="79"/>
  <c r="O141" i="78"/>
  <c r="O82" i="78"/>
  <c r="O86" i="78"/>
  <c r="O27" i="78"/>
  <c r="O26" i="78"/>
  <c r="O25" i="78"/>
  <c r="O138" i="78"/>
  <c r="O139" i="78"/>
  <c r="O138" i="77"/>
  <c r="O136" i="77"/>
  <c r="O140" i="77"/>
  <c r="O84" i="77"/>
  <c r="O83" i="77"/>
  <c r="O26" i="77"/>
  <c r="O27" i="77"/>
  <c r="O28" i="77"/>
  <c r="O24" i="77"/>
  <c r="O138" i="76"/>
  <c r="O136" i="76"/>
  <c r="O140" i="76"/>
  <c r="O141" i="76"/>
  <c r="O82" i="76"/>
  <c r="O26" i="76"/>
  <c r="O24" i="76"/>
  <c r="O28" i="76"/>
  <c r="O138" i="75"/>
  <c r="O140" i="75"/>
  <c r="O141" i="75"/>
  <c r="O82" i="75"/>
  <c r="O29" i="75"/>
  <c r="O28" i="75"/>
  <c r="O24" i="75"/>
  <c r="O139" i="74"/>
  <c r="O141" i="74"/>
  <c r="O138" i="74"/>
  <c r="O140" i="74"/>
  <c r="O136" i="74"/>
  <c r="O86" i="74"/>
  <c r="O85" i="74"/>
  <c r="O84" i="74"/>
  <c r="O26" i="74"/>
  <c r="O24" i="74"/>
  <c r="O27" i="74"/>
  <c r="O25" i="74"/>
  <c r="O28" i="74"/>
  <c r="O138" i="73"/>
  <c r="O140" i="73"/>
  <c r="O141" i="73"/>
  <c r="O86" i="73"/>
  <c r="O83" i="73"/>
  <c r="O26" i="73"/>
  <c r="O29" i="73"/>
  <c r="O25" i="73"/>
  <c r="O28" i="73"/>
  <c r="O137" i="72"/>
  <c r="O136" i="72"/>
  <c r="O141" i="72"/>
  <c r="O86" i="72"/>
  <c r="O84" i="72"/>
  <c r="O81" i="72"/>
  <c r="O28" i="72"/>
  <c r="O24" i="72"/>
  <c r="O25" i="72"/>
  <c r="O138" i="70"/>
  <c r="O139" i="70"/>
  <c r="O141" i="70"/>
  <c r="O86" i="70"/>
  <c r="O84" i="70"/>
  <c r="O81" i="70"/>
  <c r="O28" i="70"/>
  <c r="O24" i="70"/>
  <c r="O139" i="69"/>
  <c r="O138" i="69"/>
  <c r="O140" i="69"/>
  <c r="O141" i="69"/>
  <c r="O81" i="69"/>
  <c r="O86" i="69"/>
  <c r="O84" i="69"/>
  <c r="O27" i="69"/>
  <c r="O28" i="69"/>
  <c r="O24" i="69"/>
  <c r="O141" i="68"/>
  <c r="O140" i="68"/>
  <c r="O139" i="68"/>
  <c r="O137" i="68"/>
  <c r="O81" i="68"/>
  <c r="O86" i="68"/>
  <c r="O84" i="68"/>
  <c r="O83" i="68"/>
  <c r="O26" i="68"/>
  <c r="O27" i="68"/>
  <c r="O29" i="68"/>
  <c r="O25" i="68"/>
  <c r="O141" i="67"/>
  <c r="O139" i="67"/>
  <c r="O138" i="67"/>
  <c r="O136" i="67"/>
  <c r="O140" i="67"/>
  <c r="O86" i="67"/>
  <c r="O84" i="67"/>
  <c r="O83" i="67"/>
  <c r="O81" i="67"/>
  <c r="O26" i="67"/>
  <c r="O28" i="67"/>
  <c r="O24" i="67"/>
  <c r="O136" i="66"/>
  <c r="O141" i="66"/>
  <c r="O138" i="66"/>
  <c r="O86" i="66"/>
  <c r="O83" i="66"/>
  <c r="O82" i="66"/>
  <c r="O26" i="66"/>
  <c r="O25" i="66"/>
  <c r="O29" i="66"/>
  <c r="O28" i="66"/>
  <c r="O141" i="65"/>
  <c r="O139" i="65"/>
  <c r="O140" i="65"/>
  <c r="O84" i="65"/>
  <c r="O86" i="65"/>
  <c r="O83" i="65"/>
  <c r="O25" i="65"/>
  <c r="O26" i="65"/>
  <c r="O27" i="65"/>
  <c r="O29" i="65"/>
  <c r="O29" i="91"/>
  <c r="O137" i="89"/>
  <c r="O27" i="88"/>
  <c r="O24" i="87"/>
  <c r="O85" i="86"/>
  <c r="O24" i="86"/>
  <c r="O27" i="84"/>
  <c r="O85" i="84"/>
  <c r="O81" i="84"/>
  <c r="O137" i="84"/>
  <c r="O24" i="84"/>
  <c r="O82" i="83"/>
  <c r="O25" i="83"/>
  <c r="O85" i="83"/>
  <c r="O137" i="83"/>
  <c r="O29" i="83"/>
  <c r="O85" i="82"/>
  <c r="O81" i="82"/>
  <c r="O137" i="82"/>
  <c r="O29" i="82"/>
  <c r="O85" i="81"/>
  <c r="O136" i="81"/>
  <c r="O28" i="81"/>
  <c r="O82" i="81"/>
  <c r="O138" i="81"/>
  <c r="O27" i="80"/>
  <c r="O136" i="80"/>
  <c r="O28" i="80"/>
  <c r="O24" i="80"/>
  <c r="O82" i="80"/>
  <c r="O138" i="80"/>
  <c r="O29" i="80"/>
  <c r="O27" i="79"/>
  <c r="O85" i="79"/>
  <c r="O24" i="79"/>
  <c r="O82" i="79"/>
  <c r="O138" i="79"/>
  <c r="O29" i="79"/>
  <c r="O140" i="78"/>
  <c r="O85" i="78"/>
  <c r="O136" i="78"/>
  <c r="O28" i="78"/>
  <c r="O81" i="78"/>
  <c r="O137" i="78"/>
  <c r="O24" i="78"/>
  <c r="O29" i="78"/>
  <c r="O83" i="78"/>
  <c r="O137" i="77"/>
  <c r="O82" i="77"/>
  <c r="O25" i="77"/>
  <c r="O29" i="77"/>
  <c r="O85" i="77"/>
  <c r="O85" i="76"/>
  <c r="O81" i="76"/>
  <c r="O137" i="76"/>
  <c r="O25" i="76"/>
  <c r="O81" i="75"/>
  <c r="O137" i="75"/>
  <c r="O25" i="75"/>
  <c r="O85" i="75"/>
  <c r="O81" i="74"/>
  <c r="O82" i="74"/>
  <c r="O137" i="74"/>
  <c r="O29" i="74"/>
  <c r="O84" i="73"/>
  <c r="O27" i="73"/>
  <c r="O85" i="73"/>
  <c r="O81" i="73"/>
  <c r="O137" i="73"/>
  <c r="O24" i="73"/>
  <c r="O26" i="72"/>
  <c r="O140" i="72"/>
  <c r="O85" i="72"/>
  <c r="O82" i="72"/>
  <c r="O138" i="72"/>
  <c r="O29" i="72"/>
  <c r="O25" i="70"/>
  <c r="O140" i="70"/>
  <c r="O85" i="70"/>
  <c r="O137" i="70"/>
  <c r="O29" i="69"/>
  <c r="O85" i="69"/>
  <c r="O82" i="69"/>
  <c r="O25" i="69"/>
  <c r="O85" i="68"/>
  <c r="O136" i="68"/>
  <c r="O24" i="68"/>
  <c r="O82" i="68"/>
  <c r="O138" i="68"/>
  <c r="O28" i="68"/>
  <c r="O137" i="67"/>
  <c r="O25" i="67"/>
  <c r="O29" i="67"/>
  <c r="O85" i="67"/>
  <c r="O82" i="67"/>
  <c r="O84" i="66"/>
  <c r="O27" i="66"/>
  <c r="O85" i="66"/>
  <c r="O81" i="66"/>
  <c r="O137" i="66"/>
  <c r="O24" i="66"/>
  <c r="O85" i="65"/>
  <c r="O136" i="65"/>
  <c r="O28" i="65"/>
  <c r="O81" i="65"/>
  <c r="O24" i="65"/>
  <c r="S10" i="84"/>
  <c r="S13" i="84"/>
  <c r="S11" i="84"/>
  <c r="S14" i="84"/>
  <c r="S9" i="84"/>
  <c r="S12" i="84"/>
  <c r="S10" i="83"/>
  <c r="S13" i="83"/>
  <c r="S9" i="83"/>
  <c r="S12" i="83"/>
  <c r="S11" i="83"/>
  <c r="S14" i="83"/>
  <c r="S11" i="82"/>
  <c r="S14" i="82"/>
  <c r="S10" i="82"/>
  <c r="S13" i="82"/>
  <c r="S10" i="81"/>
  <c r="S13" i="81"/>
  <c r="S9" i="81"/>
  <c r="S12" i="81"/>
  <c r="S11" i="81"/>
  <c r="S14" i="81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O83" i="64"/>
  <c r="J67" i="64"/>
  <c r="J66" i="64"/>
  <c r="J65" i="64"/>
  <c r="J64" i="64"/>
  <c r="K29" i="64"/>
  <c r="K28" i="64"/>
  <c r="K23" i="64"/>
  <c r="K21" i="64"/>
  <c r="J13" i="64"/>
  <c r="J12" i="64"/>
  <c r="J11" i="64"/>
  <c r="J10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J123" i="63"/>
  <c r="O138" i="63"/>
  <c r="J122" i="63"/>
  <c r="J121" i="63"/>
  <c r="J120" i="63"/>
  <c r="J119" i="63"/>
  <c r="K86" i="63"/>
  <c r="K85" i="63"/>
  <c r="K80" i="63"/>
  <c r="K78" i="63"/>
  <c r="J70" i="63"/>
  <c r="J69" i="63"/>
  <c r="O84" i="63"/>
  <c r="J68" i="63"/>
  <c r="J67" i="63"/>
  <c r="J66" i="63"/>
  <c r="J65" i="63"/>
  <c r="J64" i="63"/>
  <c r="K29" i="63"/>
  <c r="K28" i="63"/>
  <c r="K23" i="63"/>
  <c r="K21" i="63"/>
  <c r="J13" i="63"/>
  <c r="J12" i="63"/>
  <c r="J11" i="63"/>
  <c r="O26" i="63"/>
  <c r="J10" i="63"/>
  <c r="J9" i="63"/>
  <c r="J8" i="63"/>
  <c r="J7" i="63"/>
  <c r="O139" i="64"/>
  <c r="O137" i="64"/>
  <c r="O141" i="64"/>
  <c r="O138" i="64"/>
  <c r="O85" i="64"/>
  <c r="O86" i="64"/>
  <c r="O26" i="64"/>
  <c r="O27" i="64"/>
  <c r="O29" i="64"/>
  <c r="O25" i="64"/>
  <c r="O24" i="64"/>
  <c r="O141" i="63"/>
  <c r="O140" i="63"/>
  <c r="O139" i="63"/>
  <c r="O83" i="63"/>
  <c r="O82" i="63"/>
  <c r="O81" i="63"/>
  <c r="O85" i="63"/>
  <c r="O27" i="63"/>
  <c r="O28" i="63"/>
  <c r="O24" i="63"/>
  <c r="O84" i="64"/>
  <c r="O140" i="64"/>
  <c r="O136" i="64"/>
  <c r="O28" i="64"/>
  <c r="O81" i="64"/>
  <c r="O82" i="64"/>
  <c r="O136" i="63"/>
  <c r="O137" i="63"/>
  <c r="O86" i="63"/>
  <c r="O25" i="63"/>
  <c r="O29" i="63"/>
  <c r="F171" i="107"/>
  <c r="E171" i="107"/>
  <c r="D171" i="107"/>
  <c r="F170" i="107"/>
  <c r="E170" i="107"/>
  <c r="D170" i="107"/>
  <c r="F169" i="107"/>
  <c r="E169" i="107"/>
  <c r="D169" i="107"/>
  <c r="K141" i="107"/>
  <c r="K140" i="107"/>
  <c r="K135" i="107"/>
  <c r="K133" i="107"/>
  <c r="J125" i="107"/>
  <c r="J124" i="107"/>
  <c r="J123" i="107"/>
  <c r="J122" i="107"/>
  <c r="J121" i="107"/>
  <c r="J120" i="107"/>
  <c r="J119" i="107"/>
  <c r="K86" i="107"/>
  <c r="K85" i="107"/>
  <c r="K80" i="107"/>
  <c r="K78" i="107"/>
  <c r="J70" i="107"/>
  <c r="J69" i="107"/>
  <c r="J68" i="107"/>
  <c r="O83" i="107"/>
  <c r="J67" i="107"/>
  <c r="J66" i="107"/>
  <c r="J65" i="107"/>
  <c r="J64" i="107"/>
  <c r="K29" i="107"/>
  <c r="K28" i="107"/>
  <c r="K23" i="107"/>
  <c r="K21" i="107"/>
  <c r="J13" i="107"/>
  <c r="J12" i="107"/>
  <c r="O27" i="107"/>
  <c r="J11" i="107"/>
  <c r="O26" i="107"/>
  <c r="J10" i="107"/>
  <c r="J9" i="107"/>
  <c r="J8" i="107"/>
  <c r="J7" i="107"/>
  <c r="O138" i="107"/>
  <c r="O139" i="107"/>
  <c r="O140" i="107"/>
  <c r="O137" i="107"/>
  <c r="O141" i="107"/>
  <c r="O136" i="107"/>
  <c r="O84" i="107"/>
  <c r="O85" i="107"/>
  <c r="O82" i="107"/>
  <c r="O86" i="107"/>
  <c r="O81" i="107"/>
  <c r="O25" i="107"/>
  <c r="O28" i="107"/>
  <c r="O24" i="107"/>
  <c r="O29" i="107"/>
  <c r="O137" i="92"/>
  <c r="O140" i="92"/>
  <c r="O141" i="92"/>
  <c r="O139" i="92"/>
  <c r="O138" i="92"/>
  <c r="O136" i="92"/>
  <c r="O83" i="92"/>
  <c r="O85" i="92"/>
  <c r="S8" i="92"/>
  <c r="O86" i="92"/>
  <c r="O81" i="92"/>
  <c r="O82" i="92"/>
  <c r="S6" i="92"/>
  <c r="S7" i="92"/>
  <c r="O25" i="92"/>
  <c r="O29" i="92"/>
  <c r="O27" i="92"/>
  <c r="O28" i="92"/>
  <c r="O137" i="91"/>
  <c r="O140" i="91"/>
  <c r="O139" i="91"/>
  <c r="O138" i="91"/>
  <c r="S7" i="91"/>
  <c r="O85" i="91"/>
  <c r="O81" i="91"/>
  <c r="S8" i="91"/>
  <c r="O84" i="91"/>
  <c r="O86" i="91"/>
  <c r="S6" i="91"/>
  <c r="O26" i="91"/>
  <c r="O27" i="91"/>
  <c r="O28" i="91"/>
  <c r="O25" i="91"/>
  <c r="O24" i="91"/>
  <c r="O138" i="90"/>
  <c r="O141" i="90"/>
  <c r="O137" i="90"/>
  <c r="O136" i="90"/>
  <c r="S6" i="90"/>
  <c r="S8" i="90"/>
  <c r="O85" i="90"/>
  <c r="O84" i="90"/>
  <c r="O82" i="90"/>
  <c r="O83" i="90"/>
  <c r="O26" i="90"/>
  <c r="O27" i="90"/>
  <c r="O28" i="90"/>
  <c r="O24" i="90"/>
  <c r="S7" i="90"/>
  <c r="S7" i="89"/>
  <c r="O140" i="89"/>
  <c r="S8" i="89"/>
  <c r="S10" i="89"/>
  <c r="S13" i="89"/>
  <c r="O141" i="89"/>
  <c r="O139" i="89"/>
  <c r="O138" i="89"/>
  <c r="O136" i="89"/>
  <c r="O85" i="89"/>
  <c r="S6" i="89"/>
  <c r="O82" i="89"/>
  <c r="O83" i="89"/>
  <c r="O84" i="89"/>
  <c r="O86" i="89"/>
  <c r="O81" i="89"/>
  <c r="O29" i="89"/>
  <c r="O27" i="89"/>
  <c r="O26" i="89"/>
  <c r="O28" i="89"/>
  <c r="O24" i="89"/>
  <c r="O25" i="89"/>
  <c r="O141" i="88"/>
  <c r="O137" i="88"/>
  <c r="O138" i="88"/>
  <c r="O136" i="88"/>
  <c r="O83" i="88"/>
  <c r="O84" i="88"/>
  <c r="S8" i="88"/>
  <c r="O82" i="88"/>
  <c r="S7" i="88"/>
  <c r="O85" i="88"/>
  <c r="O86" i="88"/>
  <c r="O24" i="88"/>
  <c r="O26" i="88"/>
  <c r="O28" i="88"/>
  <c r="O25" i="88"/>
  <c r="S6" i="88"/>
  <c r="S8" i="87"/>
  <c r="O136" i="87"/>
  <c r="O137" i="87"/>
  <c r="O138" i="87"/>
  <c r="O141" i="87"/>
  <c r="O139" i="87"/>
  <c r="O140" i="87"/>
  <c r="O83" i="87"/>
  <c r="O82" i="87"/>
  <c r="S7" i="87"/>
  <c r="S10" i="87"/>
  <c r="S13" i="87"/>
  <c r="O81" i="87"/>
  <c r="S6" i="87"/>
  <c r="O29" i="87"/>
  <c r="O26" i="87"/>
  <c r="O27" i="87"/>
  <c r="O25" i="87"/>
  <c r="O28" i="87"/>
  <c r="O140" i="86"/>
  <c r="O136" i="86"/>
  <c r="O137" i="86"/>
  <c r="O141" i="86"/>
  <c r="O84" i="86"/>
  <c r="S8" i="86"/>
  <c r="O81" i="86"/>
  <c r="O82" i="86"/>
  <c r="O83" i="86"/>
  <c r="O86" i="86"/>
  <c r="O27" i="86"/>
  <c r="O29" i="86"/>
  <c r="O28" i="86"/>
  <c r="S6" i="86"/>
  <c r="O26" i="86"/>
  <c r="O25" i="86"/>
  <c r="S7" i="86"/>
  <c r="O141" i="85"/>
  <c r="O137" i="85"/>
  <c r="O139" i="85"/>
  <c r="O140" i="85"/>
  <c r="O138" i="85"/>
  <c r="O136" i="85"/>
  <c r="O85" i="85"/>
  <c r="O84" i="85"/>
  <c r="S8" i="85"/>
  <c r="O86" i="85"/>
  <c r="O83" i="85"/>
  <c r="O82" i="85"/>
  <c r="S6" i="85"/>
  <c r="O81" i="85"/>
  <c r="S7" i="85"/>
  <c r="O25" i="85"/>
  <c r="O28" i="85"/>
  <c r="O29" i="85"/>
  <c r="O27" i="85"/>
  <c r="O26" i="85"/>
  <c r="S11" i="92"/>
  <c r="S14" i="92"/>
  <c r="S10" i="92"/>
  <c r="S13" i="92"/>
  <c r="S9" i="92"/>
  <c r="S12" i="92"/>
  <c r="S10" i="91"/>
  <c r="S13" i="91"/>
  <c r="S11" i="91"/>
  <c r="S14" i="91"/>
  <c r="S9" i="91"/>
  <c r="S12" i="91"/>
  <c r="S11" i="90"/>
  <c r="S14" i="90"/>
  <c r="S9" i="90"/>
  <c r="S12" i="90"/>
  <c r="S10" i="90"/>
  <c r="S13" i="90"/>
  <c r="S11" i="89"/>
  <c r="S14" i="89"/>
  <c r="S9" i="89"/>
  <c r="S12" i="89"/>
  <c r="S10" i="88"/>
  <c r="S13" i="88"/>
  <c r="S11" i="88"/>
  <c r="S14" i="88"/>
  <c r="S9" i="88"/>
  <c r="S12" i="88"/>
  <c r="S11" i="87"/>
  <c r="S14" i="87"/>
  <c r="S9" i="87"/>
  <c r="S12" i="87"/>
  <c r="S11" i="86"/>
  <c r="S14" i="86"/>
  <c r="S9" i="86"/>
  <c r="S12" i="86"/>
  <c r="S10" i="86"/>
  <c r="S13" i="86"/>
  <c r="S11" i="85"/>
  <c r="S14" i="85"/>
  <c r="S9" i="85"/>
  <c r="S12" i="85"/>
  <c r="S10" i="85"/>
  <c r="S13" i="85"/>
  <c r="C32" i="109"/>
  <c r="C33" i="109"/>
  <c r="D21" i="109"/>
  <c r="J23" i="110"/>
  <c r="S8" i="110"/>
  <c r="K16" i="110"/>
  <c r="C3" i="109"/>
  <c r="T13" i="110"/>
  <c r="U16" i="110"/>
  <c r="T31" i="110"/>
  <c r="C7" i="109"/>
  <c r="T10" i="110"/>
  <c r="C16" i="109"/>
  <c r="O12" i="110"/>
  <c r="U25" i="110"/>
  <c r="O22" i="110"/>
  <c r="R6" i="110"/>
  <c r="K6" i="110"/>
  <c r="I19" i="110"/>
  <c r="R32" i="110"/>
  <c r="Q6" i="110"/>
  <c r="D23" i="110"/>
  <c r="M29" i="110"/>
  <c r="E24" i="109"/>
  <c r="D31" i="110"/>
  <c r="M9" i="110"/>
  <c r="D10" i="109"/>
  <c r="C27" i="110"/>
  <c r="O5" i="110"/>
  <c r="D32" i="109"/>
  <c r="T27" i="110"/>
  <c r="D22" i="109"/>
  <c r="D7" i="109"/>
  <c r="K11" i="110"/>
  <c r="K28" i="110"/>
  <c r="K27" i="110"/>
  <c r="P7" i="110"/>
  <c r="N27" i="110"/>
  <c r="D27" i="109"/>
  <c r="M27" i="110"/>
  <c r="M24" i="110"/>
  <c r="C5" i="109"/>
  <c r="O33" i="110"/>
  <c r="O8" i="110"/>
  <c r="N12" i="110"/>
  <c r="Q19" i="110"/>
  <c r="E14" i="109"/>
  <c r="J16" i="110"/>
  <c r="E18" i="109"/>
  <c r="B18" i="110"/>
  <c r="O31" i="110"/>
  <c r="U22" i="110"/>
  <c r="N21" i="110"/>
  <c r="N17" i="110"/>
  <c r="K7" i="110"/>
  <c r="S19" i="110"/>
  <c r="K18" i="110"/>
  <c r="U19" i="110"/>
  <c r="C22" i="109"/>
  <c r="R11" i="110"/>
  <c r="J32" i="110"/>
  <c r="C16" i="110"/>
  <c r="R9" i="110"/>
  <c r="B20" i="110"/>
  <c r="E25" i="109"/>
  <c r="T33" i="110"/>
  <c r="O23" i="110"/>
  <c r="I6" i="110"/>
  <c r="M25" i="110"/>
  <c r="J8" i="110"/>
  <c r="M23" i="110"/>
  <c r="B30" i="110"/>
  <c r="E15" i="109"/>
  <c r="P23" i="110"/>
  <c r="I10" i="110"/>
  <c r="C29" i="109"/>
  <c r="M11" i="110"/>
  <c r="T8" i="110"/>
  <c r="B27" i="110"/>
  <c r="R24" i="110"/>
  <c r="I33" i="110"/>
  <c r="U11" i="110"/>
  <c r="T28" i="110"/>
  <c r="B21" i="110"/>
  <c r="I7" i="110"/>
  <c r="C10" i="109"/>
  <c r="N16" i="110"/>
  <c r="E27" i="109"/>
  <c r="C33" i="110"/>
  <c r="Q11" i="110"/>
  <c r="S26" i="110"/>
  <c r="R31" i="110"/>
  <c r="D3" i="109"/>
  <c r="N5" i="110"/>
  <c r="K23" i="110"/>
  <c r="D26" i="110"/>
  <c r="D13" i="110"/>
  <c r="R27" i="110"/>
  <c r="M7" i="110"/>
  <c r="J10" i="110"/>
  <c r="M28" i="110"/>
  <c r="I5" i="110"/>
  <c r="T29" i="110"/>
  <c r="B14" i="110"/>
  <c r="B7" i="110"/>
  <c r="S29" i="110"/>
  <c r="N26" i="110"/>
  <c r="D24" i="109"/>
  <c r="K26" i="110"/>
  <c r="O32" i="110"/>
  <c r="Q14" i="110"/>
  <c r="M20" i="110"/>
  <c r="J30" i="110"/>
  <c r="M17" i="110"/>
  <c r="N7" i="110"/>
  <c r="E21" i="109"/>
  <c r="U31" i="110"/>
  <c r="C19" i="110"/>
  <c r="U18" i="110"/>
  <c r="E30" i="109"/>
  <c r="P24" i="110"/>
  <c r="C9" i="110"/>
  <c r="J15" i="110"/>
  <c r="J21" i="110"/>
  <c r="Q32" i="110"/>
  <c r="K19" i="110"/>
  <c r="C19" i="109"/>
  <c r="M32" i="110"/>
  <c r="M21" i="110"/>
  <c r="B12" i="110"/>
  <c r="S10" i="110"/>
  <c r="C21" i="110"/>
  <c r="U12" i="110"/>
  <c r="D17" i="110"/>
  <c r="U30" i="110"/>
  <c r="K29" i="110"/>
  <c r="D14" i="110"/>
  <c r="C17" i="109"/>
  <c r="Q12" i="110"/>
  <c r="D6" i="110"/>
  <c r="S9" i="110"/>
  <c r="D27" i="110"/>
  <c r="E26" i="109"/>
  <c r="K17" i="110"/>
  <c r="B31" i="110"/>
  <c r="D4" i="109"/>
  <c r="D25" i="110"/>
  <c r="D19" i="109"/>
  <c r="E7" i="109"/>
  <c r="R18" i="110"/>
  <c r="Q10" i="110"/>
  <c r="M19" i="110"/>
  <c r="N30" i="110"/>
  <c r="N29" i="110"/>
  <c r="E9" i="109"/>
  <c r="R17" i="110"/>
  <c r="M10" i="110"/>
  <c r="R21" i="110"/>
  <c r="D18" i="110"/>
  <c r="T24" i="110"/>
  <c r="Q18" i="110"/>
  <c r="C13" i="109"/>
  <c r="R19" i="110"/>
  <c r="T22" i="110"/>
  <c r="E4" i="109"/>
  <c r="D28" i="109"/>
  <c r="O11" i="110"/>
  <c r="E6" i="109"/>
  <c r="U32" i="110"/>
  <c r="J17" i="110"/>
  <c r="R10" i="110"/>
  <c r="C4" i="109"/>
  <c r="O7" i="110"/>
  <c r="I13" i="110"/>
  <c r="E20" i="109"/>
  <c r="D28" i="110"/>
  <c r="R20" i="110"/>
  <c r="C28" i="109"/>
  <c r="O29" i="110"/>
  <c r="D5" i="109"/>
  <c r="D31" i="109"/>
  <c r="K20" i="110"/>
  <c r="D30" i="109"/>
  <c r="Q21" i="110"/>
  <c r="O26" i="110"/>
  <c r="D20" i="109"/>
  <c r="M13" i="110"/>
  <c r="O25" i="110"/>
  <c r="T7" i="110"/>
  <c r="E23" i="109"/>
  <c r="I20" i="110"/>
  <c r="U10" i="110"/>
  <c r="N20" i="110"/>
  <c r="R30" i="110"/>
  <c r="U28" i="110"/>
  <c r="D15" i="110"/>
  <c r="P12" i="110"/>
  <c r="P30" i="110"/>
  <c r="K32" i="110"/>
  <c r="C18" i="110"/>
  <c r="P32" i="110"/>
  <c r="M14" i="110"/>
  <c r="B10" i="110"/>
  <c r="K33" i="110"/>
  <c r="T25" i="110"/>
  <c r="D9" i="110"/>
  <c r="U20" i="110"/>
  <c r="U27" i="110"/>
  <c r="C15" i="110"/>
  <c r="T26" i="110"/>
  <c r="P10" i="110"/>
  <c r="D9" i="109"/>
  <c r="N11" i="110"/>
  <c r="R25" i="110"/>
  <c r="C10" i="110"/>
  <c r="N23" i="110"/>
  <c r="O13" i="110"/>
  <c r="E10" i="109"/>
  <c r="P28" i="110"/>
  <c r="E11" i="109"/>
  <c r="T30" i="110"/>
  <c r="M6" i="110"/>
  <c r="D29" i="110"/>
  <c r="I12" i="110"/>
  <c r="I31" i="110"/>
  <c r="T17" i="110"/>
  <c r="S25" i="110"/>
  <c r="O15" i="110"/>
  <c r="B22" i="110"/>
  <c r="U15" i="110"/>
  <c r="K13" i="110"/>
  <c r="S5" i="110"/>
  <c r="I9" i="110"/>
  <c r="P17" i="110"/>
  <c r="U13" i="110"/>
  <c r="P31" i="110"/>
  <c r="Q33" i="110"/>
  <c r="K25" i="110"/>
  <c r="S7" i="110"/>
  <c r="O10" i="110"/>
  <c r="S12" i="110"/>
  <c r="K30" i="110"/>
  <c r="O17" i="110"/>
  <c r="E19" i="109"/>
  <c r="R26" i="110"/>
  <c r="D19" i="110"/>
  <c r="B19" i="110"/>
  <c r="D12" i="110"/>
  <c r="U9" i="110"/>
  <c r="J22" i="110"/>
  <c r="M30" i="110"/>
  <c r="D16" i="110"/>
  <c r="Q13" i="110"/>
  <c r="D30" i="110"/>
  <c r="N10" i="110"/>
  <c r="C24" i="109"/>
  <c r="Q5" i="110"/>
  <c r="I14" i="110"/>
  <c r="O19" i="110"/>
  <c r="D23" i="109"/>
  <c r="R8" i="110"/>
  <c r="P21" i="110"/>
  <c r="K14" i="110"/>
  <c r="M16" i="110"/>
  <c r="C26" i="110"/>
  <c r="E32" i="109"/>
  <c r="D29" i="109"/>
  <c r="C25" i="109"/>
  <c r="P14" i="110"/>
  <c r="D24" i="110"/>
  <c r="C8" i="110"/>
  <c r="U8" i="110"/>
  <c r="E13" i="109"/>
  <c r="R29" i="110"/>
  <c r="P33" i="110"/>
  <c r="I28" i="110"/>
  <c r="D21" i="110"/>
  <c r="C13" i="110"/>
  <c r="Q17" i="110"/>
  <c r="E33" i="109"/>
  <c r="P8" i="110"/>
  <c r="D15" i="109"/>
  <c r="R14" i="110"/>
  <c r="J26" i="110"/>
  <c r="C8" i="109"/>
  <c r="I17" i="110"/>
  <c r="U7" i="110"/>
  <c r="P27" i="110"/>
  <c r="M15" i="110"/>
  <c r="D17" i="109"/>
  <c r="Q26" i="110"/>
  <c r="B23" i="110"/>
  <c r="C27" i="109"/>
  <c r="U33" i="110"/>
  <c r="N22" i="110"/>
  <c r="J19" i="110"/>
  <c r="E22" i="109"/>
  <c r="M22" i="110"/>
  <c r="N15" i="110"/>
  <c r="D10" i="110"/>
  <c r="O6" i="110"/>
  <c r="E31" i="109"/>
  <c r="U17" i="110"/>
  <c r="B29" i="110"/>
  <c r="B28" i="110"/>
  <c r="T6" i="110"/>
  <c r="Q7" i="110"/>
  <c r="C20" i="109"/>
  <c r="C28" i="110"/>
  <c r="B33" i="110"/>
  <c r="C23" i="109"/>
  <c r="D8" i="109"/>
  <c r="J13" i="110"/>
  <c r="D14" i="109"/>
  <c r="O16" i="110"/>
  <c r="K22" i="110"/>
  <c r="J27" i="110"/>
  <c r="R33" i="110"/>
  <c r="P9" i="110"/>
  <c r="B6" i="110"/>
  <c r="N6" i="110"/>
  <c r="C12" i="110"/>
  <c r="Q27" i="110"/>
  <c r="Q29" i="110"/>
  <c r="T11" i="110"/>
  <c r="J31" i="110"/>
  <c r="E28" i="109"/>
  <c r="T5" i="110"/>
  <c r="B17" i="110"/>
  <c r="D11" i="109"/>
  <c r="O21" i="110"/>
  <c r="U14" i="110"/>
  <c r="O24" i="110"/>
  <c r="M26" i="110"/>
  <c r="Q8" i="110"/>
  <c r="N18" i="110"/>
  <c r="I26" i="110"/>
  <c r="U24" i="110"/>
  <c r="P26" i="110"/>
  <c r="Q31" i="110"/>
  <c r="E5" i="109"/>
  <c r="B25" i="110"/>
  <c r="P19" i="110"/>
  <c r="P11" i="110"/>
  <c r="S18" i="110"/>
  <c r="I8" i="110"/>
  <c r="K5" i="110"/>
  <c r="S31" i="110"/>
  <c r="B15" i="110"/>
  <c r="P16" i="110"/>
  <c r="D7" i="110"/>
  <c r="C11" i="110"/>
  <c r="C12" i="109"/>
  <c r="R12" i="110"/>
  <c r="T15" i="110"/>
  <c r="R13" i="110"/>
  <c r="S16" i="110"/>
  <c r="I30" i="110"/>
  <c r="J5" i="110"/>
  <c r="R28" i="110"/>
  <c r="T12" i="110"/>
  <c r="C23" i="110"/>
  <c r="P22" i="110"/>
  <c r="M8" i="110"/>
  <c r="Q20" i="110"/>
  <c r="T16" i="110"/>
  <c r="N9" i="110"/>
  <c r="Q22" i="110"/>
  <c r="S27" i="110"/>
  <c r="Q9" i="110"/>
  <c r="N33" i="110"/>
  <c r="C31" i="110"/>
  <c r="T21" i="110"/>
  <c r="C30" i="109"/>
  <c r="M31" i="110"/>
  <c r="Q24" i="110"/>
  <c r="E29" i="109"/>
  <c r="S15" i="110"/>
  <c r="D12" i="109"/>
  <c r="I24" i="110"/>
  <c r="D16" i="109"/>
  <c r="K24" i="110"/>
  <c r="E12" i="109"/>
  <c r="S21" i="110"/>
  <c r="C18" i="109"/>
  <c r="U5" i="110"/>
  <c r="B26" i="110"/>
  <c r="Q30" i="110"/>
  <c r="C6" i="110"/>
  <c r="S23" i="110"/>
  <c r="U6" i="110"/>
  <c r="O18" i="110"/>
  <c r="K12" i="110"/>
  <c r="P15" i="110"/>
  <c r="I18" i="110"/>
  <c r="B13" i="110"/>
  <c r="D26" i="109"/>
  <c r="K10" i="110"/>
  <c r="S24" i="110"/>
  <c r="T20" i="110"/>
  <c r="C11" i="109"/>
  <c r="T32" i="110"/>
  <c r="Q28" i="110"/>
  <c r="I22" i="110"/>
  <c r="U29" i="110"/>
  <c r="B5" i="110"/>
  <c r="I32" i="110"/>
  <c r="J18" i="110"/>
  <c r="O9" i="110"/>
  <c r="S20" i="110"/>
  <c r="S11" i="110"/>
  <c r="P13" i="110"/>
  <c r="O30" i="110"/>
  <c r="P6" i="110"/>
  <c r="M33" i="110"/>
  <c r="D20" i="110"/>
  <c r="J14" i="110"/>
  <c r="C7" i="110"/>
  <c r="N25" i="110"/>
  <c r="C32" i="110"/>
  <c r="T23" i="110"/>
  <c r="O27" i="110"/>
  <c r="N8" i="110"/>
  <c r="S32" i="110"/>
  <c r="D32" i="110"/>
  <c r="O28" i="110"/>
  <c r="E3" i="109"/>
  <c r="N31" i="110"/>
  <c r="Q25" i="110"/>
  <c r="C30" i="110"/>
  <c r="B24" i="110"/>
  <c r="R7" i="110"/>
  <c r="D5" i="110"/>
  <c r="E17" i="109"/>
  <c r="S33" i="110"/>
  <c r="R23" i="110"/>
  <c r="C24" i="110"/>
  <c r="R15" i="110"/>
  <c r="N32" i="110"/>
  <c r="J29" i="110"/>
  <c r="N19" i="110"/>
  <c r="D33" i="109"/>
  <c r="J11" i="110"/>
  <c r="Q16" i="110"/>
  <c r="J33" i="110"/>
  <c r="Q23" i="110"/>
  <c r="D25" i="109"/>
  <c r="T19" i="110"/>
  <c r="J12" i="110"/>
  <c r="C5" i="110"/>
  <c r="R5" i="110"/>
  <c r="J9" i="110"/>
  <c r="I23" i="110"/>
  <c r="O14" i="110"/>
  <c r="S17" i="110"/>
  <c r="T18" i="110"/>
  <c r="I16" i="110"/>
  <c r="E8" i="109"/>
  <c r="I29" i="110"/>
  <c r="D13" i="109"/>
  <c r="J24" i="110"/>
  <c r="N13" i="110"/>
  <c r="D6" i="109"/>
  <c r="C25" i="110"/>
  <c r="K31" i="110"/>
  <c r="S28" i="110"/>
  <c r="Q15" i="110"/>
  <c r="M18" i="110"/>
  <c r="P20" i="110"/>
  <c r="M12" i="110"/>
  <c r="E16" i="109"/>
  <c r="R22" i="110"/>
  <c r="D8" i="110"/>
  <c r="P29" i="110"/>
  <c r="O20" i="110"/>
  <c r="D33" i="110"/>
  <c r="N14" i="110"/>
  <c r="I21" i="110"/>
  <c r="D11" i="110"/>
  <c r="C9" i="109"/>
  <c r="J28" i="110"/>
  <c r="C22" i="110"/>
  <c r="B8" i="110"/>
  <c r="C14" i="110"/>
  <c r="J6" i="110"/>
  <c r="C26" i="109"/>
  <c r="N28" i="110"/>
  <c r="C14" i="109"/>
  <c r="S30" i="110"/>
  <c r="C21" i="109"/>
  <c r="K8" i="110"/>
  <c r="I27" i="110"/>
  <c r="U23" i="110"/>
  <c r="K9" i="110"/>
  <c r="J7" i="110"/>
  <c r="B9" i="110"/>
  <c r="J25" i="110"/>
  <c r="I15" i="110"/>
  <c r="T9" i="110"/>
  <c r="D22" i="110"/>
  <c r="S6" i="110"/>
  <c r="P25" i="110"/>
  <c r="S14" i="110"/>
  <c r="C29" i="110"/>
  <c r="R16" i="110"/>
  <c r="B16" i="110"/>
  <c r="I25" i="110"/>
  <c r="U26" i="110"/>
  <c r="C17" i="110"/>
  <c r="P18" i="110"/>
  <c r="B32" i="110"/>
  <c r="D18" i="109"/>
  <c r="N24" i="110"/>
  <c r="C15" i="109"/>
  <c r="S22" i="110"/>
  <c r="B11" i="110"/>
  <c r="T14" i="110"/>
  <c r="C6" i="109"/>
  <c r="U21" i="110"/>
  <c r="K15" i="110"/>
  <c r="S13" i="110"/>
  <c r="C31" i="109"/>
  <c r="M5" i="110"/>
  <c r="K21" i="110"/>
  <c r="P5" i="110"/>
  <c r="I11" i="110"/>
  <c r="V22" i="110" l="1"/>
  <c r="L20" i="110"/>
  <c r="V12" i="110"/>
  <c r="V10" i="110"/>
  <c r="H32" i="110"/>
  <c r="H6" i="110"/>
  <c r="H5" i="110"/>
  <c r="H21" i="110"/>
  <c r="M36" i="110"/>
  <c r="V36" i="110" s="1"/>
  <c r="V5" i="110"/>
  <c r="V6" i="110"/>
  <c r="H29" i="110"/>
  <c r="H17" i="110"/>
  <c r="H9" i="110"/>
  <c r="H26" i="110"/>
  <c r="V25" i="110"/>
  <c r="L5" i="110"/>
  <c r="L14" i="110"/>
  <c r="L7" i="110"/>
  <c r="L32" i="110"/>
  <c r="U36" i="110"/>
  <c r="H23" i="110"/>
  <c r="V26" i="110"/>
  <c r="H25" i="110"/>
  <c r="L19" i="110"/>
  <c r="H24" i="110"/>
  <c r="H27" i="110"/>
  <c r="Q36" i="110"/>
  <c r="L9" i="110"/>
  <c r="V32" i="110"/>
  <c r="V17" i="110"/>
  <c r="L6" i="110"/>
  <c r="D34" i="109"/>
  <c r="H10" i="110"/>
  <c r="V14" i="110"/>
  <c r="V19" i="110"/>
  <c r="H30" i="110"/>
  <c r="L33" i="110"/>
  <c r="L26" i="110"/>
  <c r="H19" i="110"/>
  <c r="V7" i="110"/>
  <c r="L28" i="110"/>
  <c r="O36" i="110"/>
  <c r="V27" i="110"/>
  <c r="V9" i="110"/>
  <c r="L17" i="110"/>
  <c r="H14" i="110"/>
  <c r="L18" i="110"/>
  <c r="L27" i="110"/>
  <c r="V30" i="110"/>
  <c r="V21" i="110"/>
  <c r="L10" i="110"/>
  <c r="R36" i="110"/>
  <c r="L30" i="110"/>
  <c r="E34" i="109"/>
  <c r="H11" i="110"/>
  <c r="V24" i="110"/>
  <c r="V29" i="110"/>
  <c r="V23" i="110"/>
  <c r="L8" i="110"/>
  <c r="L12" i="110"/>
  <c r="L21" i="110"/>
  <c r="V31" i="110"/>
  <c r="H7" i="110"/>
  <c r="V15" i="110"/>
  <c r="L13" i="110"/>
  <c r="L29" i="110"/>
  <c r="L23" i="110"/>
  <c r="C34" i="109"/>
  <c r="V8" i="110"/>
  <c r="V16" i="110"/>
  <c r="H15" i="110"/>
  <c r="S36" i="110"/>
  <c r="N36" i="110"/>
  <c r="H13" i="110"/>
  <c r="H18" i="110"/>
  <c r="H28" i="110"/>
  <c r="L31" i="110"/>
  <c r="H31" i="110"/>
  <c r="H22" i="110"/>
  <c r="L15" i="110"/>
  <c r="H8" i="110"/>
  <c r="L24" i="110"/>
  <c r="L11" i="110"/>
  <c r="H20" i="110"/>
  <c r="V20" i="110"/>
  <c r="V11" i="110"/>
  <c r="V33" i="110"/>
  <c r="T36" i="110"/>
  <c r="H12" i="110"/>
  <c r="L25" i="110"/>
  <c r="V28" i="110"/>
  <c r="L22" i="110"/>
  <c r="H33" i="110"/>
  <c r="P36" i="110"/>
  <c r="V13" i="110"/>
  <c r="V18" i="110"/>
  <c r="H16" i="110"/>
  <c r="L2" i="109" l="1"/>
  <c r="H36" i="110"/>
  <c r="L4" i="109"/>
  <c r="L3" i="109"/>
  <c r="L36" i="110"/>
</calcChain>
</file>

<file path=xl/sharedStrings.xml><?xml version="1.0" encoding="utf-8"?>
<sst xmlns="http://schemas.openxmlformats.org/spreadsheetml/2006/main" count="8425" uniqueCount="569">
  <si>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</si>
  <si>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</si>
  <si>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</si>
  <si>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</si>
  <si>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</si>
  <si>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</si>
  <si>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</si>
  <si>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D1 molasses</t>
  </si>
  <si>
    <t>D2 Molasses</t>
  </si>
  <si>
    <t>E Masscuite</t>
  </si>
  <si>
    <t>E Mol (1)</t>
  </si>
  <si>
    <t>E Mol (2)</t>
  </si>
  <si>
    <t>Purity Drop</t>
  </si>
  <si>
    <t>Purity</t>
  </si>
  <si>
    <t>Pol</t>
  </si>
  <si>
    <t>Brix</t>
  </si>
  <si>
    <t>MORNING SHIFT (0700-1500: Shift C)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</si>
  <si>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</si>
  <si>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</si>
  <si>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</si>
  <si>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</si>
  <si>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</si>
  <si>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</si>
  <si>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</si>
  <si>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</si>
  <si>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</si>
  <si>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</si>
  <si>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</si>
  <si>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</si>
  <si>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RL-FL</t>
  </si>
  <si>
    <t>Clear Liquor</t>
  </si>
  <si>
    <t>CL-FL</t>
  </si>
  <si>
    <t>1st Refine</t>
  </si>
  <si>
    <t>RL-FL %</t>
  </si>
  <si>
    <t>2nd Refine</t>
  </si>
  <si>
    <t>RNB</t>
  </si>
  <si>
    <t>LISSE</t>
  </si>
  <si>
    <t>CL-FL %</t>
  </si>
  <si>
    <t>Fine Liquor</t>
  </si>
  <si>
    <t>Cake Pol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</si>
  <si>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</si>
  <si>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</si>
  <si>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</si>
  <si>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</si>
  <si>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</si>
  <si>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</si>
  <si>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</si>
  <si>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</si>
  <si>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</si>
  <si>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</si>
  <si>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</si>
  <si>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</si>
  <si>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</si>
  <si>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</si>
  <si>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</si>
  <si>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</si>
  <si>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</si>
  <si>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</si>
  <si>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</si>
  <si>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</si>
  <si>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</si>
  <si>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</si>
  <si>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</si>
  <si>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</si>
  <si>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</si>
  <si>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</si>
  <si>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</si>
  <si>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</si>
  <si>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</si>
  <si>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</si>
  <si>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</si>
  <si>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</si>
  <si>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t>BL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</si>
  <si>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</si>
  <si>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</si>
  <si>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</si>
  <si>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</si>
  <si>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</si>
  <si>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</si>
  <si>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</si>
  <si>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</si>
  <si>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</si>
  <si>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</si>
  <si>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</si>
  <si>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 = 1785</t>
  </si>
  <si>
    <t>S1 no.3452 = 75 c/w 4/4</t>
  </si>
  <si>
    <t>IG no.6505 = 16 c/w 2/1</t>
  </si>
  <si>
    <t>A1 L1 Bin 13/15 = 32</t>
  </si>
  <si>
    <t>A1 L2 Bin 3/4 = 51</t>
  </si>
  <si>
    <t>AFTERNOON SHIFT (1500-2300: Shift A)</t>
  </si>
  <si>
    <t xml:space="preserve"> </t>
  </si>
  <si>
    <t>C2 moll colour-1438 bx-75.49 ph-5.8</t>
  </si>
  <si>
    <t>IGFL no.6510 2/1 =11</t>
  </si>
  <si>
    <t>Line1 A1 bin13/15 =29</t>
  </si>
  <si>
    <t>Line2 A1 bin3/4 =50</t>
  </si>
  <si>
    <t>S1 no.3456 4/4 =84</t>
  </si>
  <si>
    <t>NSACB no.183 =641</t>
  </si>
  <si>
    <t>NIGHT SHIFT 2300-0700: Shift B)</t>
  </si>
  <si>
    <t>C2 MOL=  1477  79.04  5.8</t>
  </si>
  <si>
    <t>L1 4459 CW 2/1=  32</t>
  </si>
  <si>
    <t>L2 4730 CW 2/3=  52</t>
  </si>
  <si>
    <t>L3 3458 CW 4/4=  78</t>
  </si>
  <si>
    <t>L4 6516 CW 2/1=  15</t>
  </si>
  <si>
    <t>MORNING SHIFT (0700-1500: Shift D)</t>
  </si>
  <si>
    <t>C2 MOLL CLR 1424</t>
  </si>
  <si>
    <t>L1 4465 2/1 CLR 27</t>
  </si>
  <si>
    <t>L2 4736 2/3 CLR 57</t>
  </si>
  <si>
    <t>S1 3463 4/4 CLR 79</t>
  </si>
  <si>
    <t>L4 6524 2/1 CLR 12</t>
  </si>
  <si>
    <t>L4 6527 1/1 CLR 17</t>
  </si>
  <si>
    <t>L1 4450 1/1 CLR 36</t>
  </si>
  <si>
    <t>C2 moll colour-1533 bx-74.65 ph-5.9</t>
  </si>
  <si>
    <t>IGFL no.6530 1/1 =12</t>
  </si>
  <si>
    <t>Line1 A1 bin13/15 =35</t>
  </si>
  <si>
    <t>CBL no.102 2/3 =931</t>
  </si>
  <si>
    <t>CBL no.103 2/3 =251</t>
  </si>
  <si>
    <t>C2 MOL=  1405  78.46  5.8</t>
  </si>
  <si>
    <t>L1 4476 CW 2/1=  30</t>
  </si>
  <si>
    <t>L2 4748 CW 2/3=  55</t>
  </si>
  <si>
    <t>L3 3467 CW 4/4=  71</t>
  </si>
  <si>
    <t>L4 6535 CW 2/2=  14</t>
  </si>
  <si>
    <t>NSACB    184     =  488</t>
  </si>
  <si>
    <t>C2 MOLL CLR 1382</t>
  </si>
  <si>
    <t>L1 4480 2/1 CLR 19</t>
  </si>
  <si>
    <t>L2 4752 2/3 CLR 61</t>
  </si>
  <si>
    <t>l4 6539 2/2 clr 15</t>
  </si>
  <si>
    <t>s1 3468 4/4 clr 71</t>
  </si>
  <si>
    <t>C2 moll colour-1313 bx-76.69 ph-5.8</t>
  </si>
  <si>
    <t>IGFL no.6546 2/2 =9</t>
  </si>
  <si>
    <t>Line1 A1 bin13/15 =25</t>
  </si>
  <si>
    <t>Line2 A1 bin3/4 =57</t>
  </si>
  <si>
    <t>S1 no.3473 4/4 =91</t>
  </si>
  <si>
    <t>NSACB no.185 =687</t>
  </si>
  <si>
    <t>IGFLno.6548 1/1 =12</t>
  </si>
  <si>
    <t>C1 no.4486 1/1 =18</t>
  </si>
  <si>
    <t>NIGHT SHIFT 2300-0700: Shift C)</t>
  </si>
  <si>
    <t>C2 mol = 1425</t>
  </si>
  <si>
    <t>A1 L1 Bin 13/15 = 36</t>
  </si>
  <si>
    <t>A1 L2 Bin 3/4 = 52</t>
  </si>
  <si>
    <t>S1 no.3476 = 76 c/w 4/4</t>
  </si>
  <si>
    <t>IG no.6550 = 13 c/w 2/2</t>
  </si>
  <si>
    <t>C1 L1 no.4490 = 38 c/w 2/1</t>
  </si>
  <si>
    <t>IG no.6552 = 16 c/w 1/2</t>
  </si>
  <si>
    <t>C2 MOLL CLR 1458</t>
  </si>
  <si>
    <t>L4 6553 1/2 CLR 11</t>
  </si>
  <si>
    <t>L1 4492 2/1 CLR 32</t>
  </si>
  <si>
    <t>L2 4767 2/3 CLR 48</t>
  </si>
  <si>
    <t>S1 3479 4/4 CLR 94</t>
  </si>
  <si>
    <t>NSACB 186 CLR 449</t>
  </si>
  <si>
    <t>AFTERNOON SHIFT (1500-2300: Shift B)</t>
  </si>
  <si>
    <t>C2 MOL= 1692  77.99  5.8</t>
  </si>
  <si>
    <t>L1 4495 CW 2/1=  29</t>
  </si>
  <si>
    <t>L2 4769 CW 2/3=  56</t>
  </si>
  <si>
    <t>L3 3482 CW 4/4=  83</t>
  </si>
  <si>
    <t>L4 6557 CW 2/1=  16</t>
  </si>
  <si>
    <t>NIGHT SHIFT 2300-0700: ShiftC)</t>
  </si>
  <si>
    <t>A1 L1 Bin 13/15 = 34</t>
  </si>
  <si>
    <t>A1 L2 Bin 3/4 = 53</t>
  </si>
  <si>
    <t>S1 no.3485 = 60 c/w 4/4</t>
  </si>
  <si>
    <t>IG no.6562 = 17 c/w 2/1</t>
  </si>
  <si>
    <t>MORNING SHIFT (0700-1500: Shift A)</t>
  </si>
  <si>
    <t>C2 moll colour-1419 bx-78.67 ph-5.7</t>
  </si>
  <si>
    <t>IGFL no.6564 1/2 =18</t>
  </si>
  <si>
    <t>Line1 A1 bin13/15 =33</t>
  </si>
  <si>
    <t>Line2 A1 bin3/4 =56</t>
  </si>
  <si>
    <t>S1 no.3489 4/4 =68</t>
  </si>
  <si>
    <t>CB L/POL no.188 =1374</t>
  </si>
  <si>
    <t>C2 MOL=  1355  79.05  6.1</t>
  </si>
  <si>
    <t>L1 4506 CW 2/1=  32</t>
  </si>
  <si>
    <t>L2 4783 CW 2/3=  44</t>
  </si>
  <si>
    <t>L4 6571 CW 1/2=  17</t>
  </si>
  <si>
    <t>CBL 105 CW 0/1=  339</t>
  </si>
  <si>
    <t>C2 mol = 1435</t>
  </si>
  <si>
    <t>CBL no.106 = 313</t>
  </si>
  <si>
    <t>A1 L1 Bin 13/15 = 35</t>
  </si>
  <si>
    <t>IG no.6578 = 18 c/w 1/2</t>
  </si>
  <si>
    <t>S1 no.3401 = 79 c/w 4/4</t>
  </si>
  <si>
    <t>C2 moll colour-1546 bx-76.61 ph-5.8</t>
  </si>
  <si>
    <t>IGFL no.6584 1/2 =16</t>
  </si>
  <si>
    <t>Line1 A1 bin13/15 =32</t>
  </si>
  <si>
    <t>Line2 A1 bin3/4 =58</t>
  </si>
  <si>
    <t>S1 no.3494 4/4 =73</t>
  </si>
  <si>
    <t>C2 MOL=  1397  78.12  5.8</t>
  </si>
  <si>
    <t>NSACB  189   =  316</t>
  </si>
  <si>
    <t>L1 4521 CW 2/1=  35</t>
  </si>
  <si>
    <t>L2 4798 CW 2/3=  57</t>
  </si>
  <si>
    <t>L3 3498 CW 4/4=  69</t>
  </si>
  <si>
    <t>L4 6588 CW 1/2=  18</t>
  </si>
  <si>
    <t>NIGHT SHIFT 2300-0700: Shift D)</t>
  </si>
  <si>
    <t>C2 MOLL CLR 1347</t>
  </si>
  <si>
    <t>L4 6592 1/2 CLR 14</t>
  </si>
  <si>
    <t>L1 4525 2/1 CLR 36</t>
  </si>
  <si>
    <t>L2 4803 2/3 CLR 77</t>
  </si>
  <si>
    <t>S1 35O1 4/4 CLR 78</t>
  </si>
  <si>
    <t>NSACB 190 CLR 351</t>
  </si>
  <si>
    <t>C2 moll colour-1422 bx-74.54 ph-5.9</t>
  </si>
  <si>
    <t>IGFL no.6598 1/2 =13</t>
  </si>
  <si>
    <t>Line2 A1 bin3/4 =73</t>
  </si>
  <si>
    <t>S1 no.3505 4/4 =76</t>
  </si>
  <si>
    <t>AFTERNOON SHIFT (1500-2300: Shift C)</t>
  </si>
  <si>
    <t>C2 moll colour-1375 bx-74.33 ph-6.8</t>
  </si>
  <si>
    <t>IGFL no.6605 1/2 =12</t>
  </si>
  <si>
    <t>Line1 A1 bin13/15 =28</t>
  </si>
  <si>
    <t>S1 no.3509 4/4 =73</t>
  </si>
  <si>
    <t>CB L/pol no.191 =1529</t>
  </si>
  <si>
    <t>C2 MOLL CLR 1417</t>
  </si>
  <si>
    <t>L4 6607 1/2 CLR 16</t>
  </si>
  <si>
    <t>S1 3510 4/4 CLR 98</t>
  </si>
  <si>
    <t>L1 4539 2/1 CLR 30</t>
  </si>
  <si>
    <t>L2 4819 2/3 CLR 56</t>
  </si>
  <si>
    <t>MORNING SHIFT (0700-1500: Shift B)</t>
  </si>
  <si>
    <t>C2 MOL=  1414  77.39  5.8</t>
  </si>
  <si>
    <t>L1 4544 CW 2/1=  28</t>
  </si>
  <si>
    <t>L2 4823 CW 2/3=  53</t>
  </si>
  <si>
    <t>L3 3514 CW 4/4=  79</t>
  </si>
  <si>
    <t>L4 6613 CW 1/2=  17</t>
  </si>
  <si>
    <t>NSA CB    192    =  304</t>
  </si>
  <si>
    <t>C2 MOL=  1522  77.69  5.8</t>
  </si>
  <si>
    <t>L1 4548 CW 2/1=  31</t>
  </si>
  <si>
    <t>L2 4828 CW 2/3=  55</t>
  </si>
  <si>
    <t>L3 3517 CW 4/4=  85</t>
  </si>
  <si>
    <t>L4 6618 CW 1/2=  16</t>
  </si>
  <si>
    <t>C2 MOLL CLR 1435</t>
  </si>
  <si>
    <t>L4 6623 1/2 CLR 14</t>
  </si>
  <si>
    <t>L1 4552 2/1 CLR 28</t>
  </si>
  <si>
    <t>L2 4833 2/3 CLR 46</t>
  </si>
  <si>
    <t>S1 3521 4/4 CLR 91</t>
  </si>
  <si>
    <t>C2 MOL=  1577  77.69  6.1</t>
  </si>
  <si>
    <t>L1 4558 CW 2/1=  30</t>
  </si>
  <si>
    <t>L2 4838 CW 2/3=  48</t>
  </si>
  <si>
    <t>L3 3524 CW 4/4=  73</t>
  </si>
  <si>
    <t>L4 6628 CW 1/2=  16</t>
  </si>
  <si>
    <t>C2 MOL=  1531  77.72  5.7</t>
  </si>
  <si>
    <t>CB NSA    193  =  277</t>
  </si>
  <si>
    <t>L1 4561 CW 2/1    =  28</t>
  </si>
  <si>
    <t>L2 4844 CW 2/3    =  44</t>
  </si>
  <si>
    <t>L3 CBL 108 CW 1/1= 234</t>
  </si>
  <si>
    <t>L4 6632 CW 1/2     =  17</t>
  </si>
  <si>
    <t>CBL no.109 1/1  =456</t>
  </si>
  <si>
    <t>CBL no.110 1/1 =492</t>
  </si>
  <si>
    <t>NIGHT SHIFT 2300-0700: Shift A)</t>
  </si>
  <si>
    <t>C2 moll colour-1405 bx-74.36 ph-6.0</t>
  </si>
  <si>
    <t>IGFL no.6637 1/2 =15</t>
  </si>
  <si>
    <t>Line2 A1 bin3/4 =42</t>
  </si>
  <si>
    <t>S1 no.3527 4/4 =75</t>
  </si>
  <si>
    <t>C2 MOLL CLR 1262</t>
  </si>
  <si>
    <t>L1 1/2 CLR 22</t>
  </si>
  <si>
    <t>L2 3/4 CLR 45</t>
  </si>
  <si>
    <t>L4 1/2 CLR 15</t>
  </si>
  <si>
    <t>S1 4/4 CLR 70</t>
  </si>
  <si>
    <t>AFTERNOON SHIFT (1500-2300: Shift D)</t>
  </si>
  <si>
    <t>C2 MOLL CLR 1242</t>
  </si>
  <si>
    <t>L4 6648 1/2 CLR 14</t>
  </si>
  <si>
    <t>NSA CB 194 CLR 322</t>
  </si>
  <si>
    <t>S1 3535 4/4 CLR 68</t>
  </si>
  <si>
    <t>L1 1/2 CLR 26</t>
  </si>
  <si>
    <t>L2 2/3 CLR 48</t>
  </si>
  <si>
    <t>C2 moll colour-1403 bx-78.24 ph-6.0</t>
  </si>
  <si>
    <t>IGFL no.6655 1/2 =14</t>
  </si>
  <si>
    <t>Line2 A1 bin3/4 =45</t>
  </si>
  <si>
    <t>S1 no.3537 4/4 =65</t>
  </si>
  <si>
    <t>RL-CL</t>
  </si>
  <si>
    <t>RL-CL %</t>
  </si>
  <si>
    <t>C2 mol = 1484</t>
  </si>
  <si>
    <t>A1 L1 Bin 13/15 = 30</t>
  </si>
  <si>
    <t>A1 L2 Bin 3/4 = 46</t>
  </si>
  <si>
    <t xml:space="preserve">IG no.6662 = 15 c/w 1/2          IG no.6665 = 17 c/w 1/1 </t>
  </si>
  <si>
    <t>S1 no.3540 = 74 c/w 4/4</t>
  </si>
  <si>
    <t>CB Low Pol no.195 = 1267</t>
  </si>
  <si>
    <t xml:space="preserve">CBL no.111 = 377 c/w 1/1                 CBL no.112 = 518 c/w 1/1 </t>
  </si>
  <si>
    <t>C2 MOLL CLR 1348</t>
  </si>
  <si>
    <t>L4 6668 1/2 CLR 13</t>
  </si>
  <si>
    <t>L1 4591 2/1 CLR 28</t>
  </si>
  <si>
    <t>L2 4877 3/4 CLR 49</t>
  </si>
  <si>
    <t>S1 3543 4/4 CLR 99</t>
  </si>
  <si>
    <t>NSACB 196 CLR 406</t>
  </si>
  <si>
    <t>C2 moll colour-1326 bx-76.23 ph-6.0</t>
  </si>
  <si>
    <t>IGFL no.6676 1/2 =18</t>
  </si>
  <si>
    <t>Line1 A1 bin13/15 =31</t>
  </si>
  <si>
    <t>Line2 A1 bin3/4 =54</t>
  </si>
  <si>
    <t>S1 no.3545 4/4 =83</t>
  </si>
  <si>
    <t>C2 mol = 1430</t>
  </si>
  <si>
    <t>S1 no.3548 = 79 c/w 4/4</t>
  </si>
  <si>
    <t>IG no.6681 = 18 c/w 1/1</t>
  </si>
  <si>
    <t>A1 L1 Bin 13/15 = 46</t>
  </si>
  <si>
    <t>A1 L2 Bin 3/4 = 57</t>
  </si>
  <si>
    <t>C2 MOLL CLR 1358</t>
  </si>
  <si>
    <t>L1 4608 2/3 CLR 29</t>
  </si>
  <si>
    <t>L2 4890 3/3 CLR 81</t>
  </si>
  <si>
    <t>S1 3550 4/4 CLR 105</t>
  </si>
  <si>
    <t>L4 6690 1/2 CLR 14</t>
  </si>
  <si>
    <t>L2 4893 3/3 CLR 93</t>
  </si>
  <si>
    <t>C2 MOL=  1558  77.78  5.7</t>
  </si>
  <si>
    <t>L1 4613 CW 2/3=  30</t>
  </si>
  <si>
    <t>L2 4896 CW 4/4=  64</t>
  </si>
  <si>
    <t>L3 3554 CW 4/4=  91</t>
  </si>
  <si>
    <t>L4 6693 CW 1/2=  16</t>
  </si>
  <si>
    <t>C2 mol = 1498</t>
  </si>
  <si>
    <t>S1 no.3557 = 106 c/w 4/4</t>
  </si>
  <si>
    <t>IG no.6701 = 17 c/w 1/2</t>
  </si>
  <si>
    <t>A1 L2 Bin 3/4 = 59</t>
  </si>
  <si>
    <t>NSACB no.197 = 398</t>
  </si>
  <si>
    <t>C2 moll colour-1336 bx-74.57 ph-5.8</t>
  </si>
  <si>
    <t>IGFL no.6708 1/2 =15</t>
  </si>
  <si>
    <t>Line2 A1 bin3/4 =62</t>
  </si>
  <si>
    <t>S1 no.3560 4/4 =85</t>
  </si>
  <si>
    <t>C2 MOL=  1533  77.71  7.1</t>
  </si>
  <si>
    <t>L1 4630 CW 2/2=  31</t>
  </si>
  <si>
    <t>L2 4909 CW 4/4=  60</t>
  </si>
  <si>
    <t>L3 3562 CW 4/4=  79</t>
  </si>
  <si>
    <t>L4 6715 CW 1/2=  17</t>
  </si>
  <si>
    <t>L4 6720 1/2 CLR 11</t>
  </si>
  <si>
    <t>S1 3567 4/4 CLR 57</t>
  </si>
  <si>
    <t>L1 4637 2/2 CLR 24</t>
  </si>
  <si>
    <t>L2 4913 4/4 CLR 47</t>
  </si>
  <si>
    <t>C2 moll colour-1541 bx-71.61 ph-5.9</t>
  </si>
  <si>
    <t>IGFL no.6727 1/2 =9</t>
  </si>
  <si>
    <t>LIne1 A1 bin13/15 =25</t>
  </si>
  <si>
    <t>Line2 A1 bin3/4 =49</t>
  </si>
  <si>
    <t>S1 no.3569 4/4 =64</t>
  </si>
  <si>
    <t>NSACB no.198 =447</t>
  </si>
  <si>
    <t>C2 MOL=  1484  79.02  5.7</t>
  </si>
  <si>
    <t>L1 4646 CW 2/2=  29</t>
  </si>
  <si>
    <t>L2 4920 CW 4/4=  44</t>
  </si>
  <si>
    <t>L3 3573 CW 4/4=  62</t>
  </si>
  <si>
    <t>L4 6734 CW 1/2=  15</t>
  </si>
  <si>
    <t>c2 moll clr 1421</t>
  </si>
  <si>
    <t>l4 6739 1/2 clr 13</t>
  </si>
  <si>
    <t>ls1 3578 4/4 clr 65</t>
  </si>
  <si>
    <t>L 1 4653 2/2 CLR 27</t>
  </si>
  <si>
    <t>L2 4924 4/4 CLR 46</t>
  </si>
  <si>
    <t>L1 4655 1/2 CLR 19</t>
  </si>
  <si>
    <t>L4 6743 1/1 CLR 15</t>
  </si>
  <si>
    <t>NSACB 199 CLR 337</t>
  </si>
  <si>
    <t>C2 moll colour-1233 bx-76.43 ph-6.0</t>
  </si>
  <si>
    <t>IGFL no.6749 1/1 =15</t>
  </si>
  <si>
    <t>Line1 A1 bin13/15 =24</t>
  </si>
  <si>
    <t>S1 no.3582 4/4 =68</t>
  </si>
  <si>
    <t>C1 no.4663 1/1 =26</t>
  </si>
  <si>
    <t>Line2 no.4932 3/3 =60</t>
  </si>
  <si>
    <t>NSACB no.200 =341</t>
  </si>
  <si>
    <t>C2 mol = 1325</t>
  </si>
  <si>
    <t>S1 no.3586 = 71 c/w 4/4</t>
  </si>
  <si>
    <t>IG no.6753 = 16 c/w 1/1</t>
  </si>
  <si>
    <t>A1 L1 Bin 13/15 = 29</t>
  </si>
  <si>
    <t>SI 3589 4/4 CLR 49</t>
  </si>
  <si>
    <t>NSACB 201 CLR 263</t>
  </si>
  <si>
    <t>C2 mol = 1396</t>
  </si>
  <si>
    <t>S1 no.3592 = 71 c/w 4/4</t>
  </si>
  <si>
    <t>IG no.6764 = 15 c/w 1/1</t>
  </si>
  <si>
    <t>A1 L1 Bin 13/15 = 55</t>
  </si>
  <si>
    <t xml:space="preserve">                                                                                                    </t>
  </si>
  <si>
    <t>C2 moll colour-1478 bx-71.48 ph-6.2</t>
  </si>
  <si>
    <t>IGFL no.6769 1/1 =15</t>
  </si>
  <si>
    <t>Line1 A1 bin13/15 =47</t>
  </si>
  <si>
    <t>S1 no.3593 4/4 =85</t>
  </si>
  <si>
    <t>C2 MOL=  1429  75.98  5.7</t>
  </si>
  <si>
    <t>L1 4678 CW 1/1=  29</t>
  </si>
  <si>
    <t>L2 4945 CW 3/3=  50</t>
  </si>
  <si>
    <t>L3 3598 CW 4/4=  56</t>
  </si>
  <si>
    <t>L4 6771 CW 1/1=  18</t>
  </si>
  <si>
    <t>NSA CB   202     =  236</t>
  </si>
  <si>
    <t>C2 mol = 1490</t>
  </si>
  <si>
    <t>S1 no.3602 = 61 c/w 4/4</t>
  </si>
  <si>
    <t>IG no.6776 = 17 c/w 1/1</t>
  </si>
  <si>
    <t>C2 moll colour-1466 bx-75.14 ph-6.2</t>
  </si>
  <si>
    <t>IGFL no.6782 1/1 =18</t>
  </si>
  <si>
    <t>Line1 A1 bin13/15 =34</t>
  </si>
  <si>
    <t>Line2 A1 bin3/4 =55</t>
  </si>
  <si>
    <t>S1 no.3607 3/4 =65</t>
  </si>
  <si>
    <t>IGFL no.6787 1/2 =22</t>
  </si>
  <si>
    <t>C2 MOL=  1449  79.06  6.1</t>
  </si>
  <si>
    <t>L1 4693 CW 1/2=  35</t>
  </si>
  <si>
    <t>L2 4958 CW 3/4=  59</t>
  </si>
  <si>
    <t>L3 3610 CW 3/4=  69</t>
  </si>
  <si>
    <t>L4 6789 CW 2/2=  17</t>
  </si>
  <si>
    <t>NSA CB    203    =  319</t>
  </si>
  <si>
    <t>C2 MOLL CLR 1371</t>
  </si>
  <si>
    <t>L4 6795 2/2 CLR 12</t>
  </si>
  <si>
    <t>L1 4698 1/2 CLR 26</t>
  </si>
  <si>
    <t>L2 4961 3/4 CLR 34</t>
  </si>
  <si>
    <t>S1 3613 3/4 CLR 41</t>
  </si>
  <si>
    <t>NSACB 204 CLR 322</t>
  </si>
  <si>
    <t>L4 6798 1/2 CLR 19</t>
  </si>
  <si>
    <t>C2 moll colour-1481 bx-76.67 ph-6.0</t>
  </si>
  <si>
    <t>IGFL no.6805 2/2 =14</t>
  </si>
  <si>
    <t>Line1 A1 bin13/15 =44</t>
  </si>
  <si>
    <t>Line2 A1 bin3/4 =60</t>
  </si>
  <si>
    <t>S1 no.3618  3/4 =73</t>
  </si>
  <si>
    <t>C2 mol = 1565</t>
  </si>
  <si>
    <t>S1 no.3621 = 80 c/w 3/4</t>
  </si>
  <si>
    <t>IG no.6811 = 16 c/w 2/2</t>
  </si>
  <si>
    <t>A1 L2 Bin 3/4 = 58</t>
  </si>
  <si>
    <t>NSACB no.205 = 398</t>
  </si>
  <si>
    <t>C2 MOLL CLR 1437</t>
  </si>
  <si>
    <t>L4 6817 2/2 CLR 15</t>
  </si>
  <si>
    <t>L1 4715 2/2 CLR 32</t>
  </si>
  <si>
    <t>L2 4976 4/4 CLR 46</t>
  </si>
  <si>
    <t>S1 3625 3/4 CLR 102</t>
  </si>
  <si>
    <t>C2 MOL=  1749  78.06  5.8</t>
  </si>
  <si>
    <t>L1 4722 CW 2/2=  29</t>
  </si>
  <si>
    <t>L2 4981 CW 4/4=  51</t>
  </si>
  <si>
    <t>L3 3628 CW 3/4=  72</t>
  </si>
  <si>
    <t>L4 6826 CW 2/2=  17</t>
  </si>
  <si>
    <t>NSA CB   206     =  351</t>
  </si>
  <si>
    <t>C2 mol = 1685</t>
  </si>
  <si>
    <t>S1 no.3634 = 84 c/w 3/4</t>
  </si>
  <si>
    <t>IG no.6833 = 16 c/w 2/2</t>
  </si>
  <si>
    <t>C2 MOLL CLR 1533</t>
  </si>
  <si>
    <t>L4 6840 2/2 CLR 14</t>
  </si>
  <si>
    <t>L1 4733 2/2 CLR 25</t>
  </si>
  <si>
    <t>L2 4990 4/4 CLR 51</t>
  </si>
  <si>
    <t>S1 3638 3/4 CLR 63</t>
  </si>
  <si>
    <t>C2 MOL=  1444  78.13  6.2</t>
  </si>
  <si>
    <t>L1 4739 CW 2/2=  28</t>
  </si>
  <si>
    <t>L2 4997 CW 4/4=  48</t>
  </si>
  <si>
    <t>L3 3643 CW 3/4=  71</t>
  </si>
  <si>
    <t>L4 6849 CW 2/2=  16</t>
  </si>
  <si>
    <t>C2 mol = 1575</t>
  </si>
  <si>
    <t>NSACB no.207 = 373</t>
  </si>
  <si>
    <t>S1 no.3647 = 78 c/w 3/4</t>
  </si>
  <si>
    <t>IG no.6856 = 17 c/w 2/2</t>
  </si>
  <si>
    <t>A1 L2 Bin 3/4 = 47</t>
  </si>
  <si>
    <t>C2 moll colour-1254 bx-76.74 ph-6.1</t>
  </si>
  <si>
    <t>IGFL no.6864 2/2 =15</t>
  </si>
  <si>
    <t>S1 no.3653 3/4 =72</t>
  </si>
  <si>
    <t>C2 MOLL CLR 1356</t>
  </si>
  <si>
    <t>L1 4757 2/2 CLR 34</t>
  </si>
  <si>
    <t>L2 5015 4/4 CLR 45</t>
  </si>
  <si>
    <t>L4 6872 2/2 CLR 16</t>
  </si>
  <si>
    <t>S1 3658 3/4 CLR 66</t>
  </si>
  <si>
    <t>NSACB 208 CLR 440</t>
  </si>
  <si>
    <t>C2 MOLL CLR 343</t>
  </si>
  <si>
    <t>L4 6878 2/2 CLR 15</t>
  </si>
  <si>
    <t>L1 4263 2/2 CLR 36</t>
  </si>
  <si>
    <t>L2 5020 4/4 CLR 46</t>
  </si>
  <si>
    <t>S1 no.3661 3/4 =70</t>
  </si>
  <si>
    <t>C2 moll colour-1521 bx-73.99 ph-6.2</t>
  </si>
  <si>
    <t>IGFL no.6886 2/2 =13</t>
  </si>
  <si>
    <t>S1 no.3664 3/4 =68</t>
  </si>
  <si>
    <t>C2 mol = 1595</t>
  </si>
  <si>
    <t>S1 no.3667 = 103 c/w 3/4</t>
  </si>
  <si>
    <t>IG no.6893 = 15 c/w 2/2</t>
  </si>
  <si>
    <t>A1 L2 Bin 3/4 = 42</t>
  </si>
  <si>
    <t>NSACB no.209 = 360</t>
  </si>
  <si>
    <t>cl</t>
  </si>
  <si>
    <t>L4 6901 2/2 CLR 14</t>
  </si>
  <si>
    <t>L1 4780 2/2 CLR 28</t>
  </si>
  <si>
    <t>L2 5038 4/4 CLR 38</t>
  </si>
  <si>
    <t>L4 6906 2/3 CLR 10</t>
  </si>
  <si>
    <t>C2 moll colour-1461 BX-76.21 PH-6.2</t>
  </si>
  <si>
    <t>IGFL no.6909 2/3 =8</t>
  </si>
  <si>
    <t>Line2 A1 bin3/4 =37</t>
  </si>
  <si>
    <t>S1 no.3674 3/4 =72</t>
  </si>
  <si>
    <t>C2 mol = 1573</t>
  </si>
  <si>
    <t>S1 no.3678 = 98 c/w 3/4</t>
  </si>
  <si>
    <t>A1 L2 Bin 3/4 = 71</t>
  </si>
  <si>
    <t>IG no.6917 = 12 c/w 2/2           IG no.6920 = 16 c/w 1/2</t>
  </si>
  <si>
    <t xml:space="preserve">C1 no.4794 = 53 c/w 1/2 </t>
  </si>
  <si>
    <t>C2 no.5051 = 50 c/w 3/3</t>
  </si>
  <si>
    <t>C2 MOLL 1384</t>
  </si>
  <si>
    <t>L4 6924 1/2 CLR 13</t>
  </si>
  <si>
    <t>L1 4798 2/2 CLR 35</t>
  </si>
  <si>
    <t>L2 5054 4/4 CLR 40</t>
  </si>
  <si>
    <t>S1 3682 3/4 CLR 85</t>
  </si>
  <si>
    <t>L2 5056 3/3 CLR 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</si>
  <si>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</si>
  <si>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NSA CB 210 CLR 630</t>
  </si>
  <si>
    <t>C2 MOL=  1539  78.19  6.2</t>
  </si>
  <si>
    <t>L4 6933 CW 1/2=  15</t>
  </si>
  <si>
    <t>L1 4806 CW 2/2=  33</t>
  </si>
  <si>
    <t>L2 5059 CW 3/3=  59</t>
  </si>
  <si>
    <t>L3 3684 CW 3/4=  84</t>
  </si>
  <si>
    <t>L2 5063 CW 4/4=  49</t>
  </si>
  <si>
    <t>C2 moll colour-1520 bx-77.41 ph-6.1</t>
  </si>
  <si>
    <t>Oct</t>
  </si>
  <si>
    <t>Nov</t>
  </si>
  <si>
    <t>E molasses</t>
  </si>
  <si>
    <t>IGFL no.6940 1/2 =13</t>
  </si>
  <si>
    <t>S1 no.3688 3/4 =65</t>
  </si>
  <si>
    <t>Line1 A1 bin13/15 =30</t>
  </si>
  <si>
    <t>Line2 A1 bin3/4 =46</t>
  </si>
  <si>
    <t>C1 no.4815 1/2 =65</t>
  </si>
  <si>
    <t>C2 moll colour-1516 bx-75.63 ph-6.4</t>
  </si>
  <si>
    <t>IGFL no.6948 1/2 =14</t>
  </si>
  <si>
    <t>Line1 A1 bin13/15 =36</t>
  </si>
  <si>
    <t>Line2 A1 bin33/4 =52</t>
  </si>
  <si>
    <t>S1 no.3693 3/4 =71</t>
  </si>
  <si>
    <t>C2 MOL=  1666  78.36  6.4</t>
  </si>
  <si>
    <t>L4 4955 cw 1/2=  15</t>
  </si>
  <si>
    <t>L2 5079 cw 4/4=  53</t>
  </si>
  <si>
    <t>L1 4823 cw 2/2=  39</t>
  </si>
  <si>
    <t>L3 3696 cw 3/4=  69</t>
  </si>
  <si>
    <t>C2 moll colour-1452 bx-74.54 ph-6.2</t>
  </si>
  <si>
    <t>S1 no.3700 3/4 =96</t>
  </si>
  <si>
    <t>Line2 5085 4/4 =55</t>
  </si>
  <si>
    <t>IGFL no.6964 1/2 =16</t>
  </si>
  <si>
    <t>Line1 4927 2/2 =33</t>
  </si>
  <si>
    <t>Line1 4929 1/2 =37</t>
  </si>
  <si>
    <t>CBNSA no.653</t>
  </si>
  <si>
    <t>C2 moll colour-1522 bx-76.48 ph-6.4</t>
  </si>
  <si>
    <t>IGFL no.6969 1/2 =14</t>
  </si>
  <si>
    <t>S1 no.3706 3/4 =86</t>
  </si>
  <si>
    <t>C2 MOL=  1384  78.31  6.7</t>
  </si>
  <si>
    <t>L4 6978 CW 1/2=  16</t>
  </si>
  <si>
    <t>L1 4839 CW 1/2=  35</t>
  </si>
  <si>
    <t>L2 5099 CW 4/4=  47</t>
  </si>
  <si>
    <t>L3 3711 CW 3/4=  81</t>
  </si>
  <si>
    <t>C2 moll colour-1458 bx-77.31 ph-6.0</t>
  </si>
  <si>
    <t>IGFL no.6987 2/2 =16</t>
  </si>
  <si>
    <t>C1 no.4946 2/2 =29</t>
  </si>
  <si>
    <t>S1 no.3714 3/4 =79</t>
  </si>
  <si>
    <t>Line2 no.5105 4/4 =49</t>
  </si>
  <si>
    <t>CB NSA no.212 =486</t>
  </si>
  <si>
    <t>C2 moll colour-1471 bx-75.69 ph-6.6</t>
  </si>
  <si>
    <t>IGFL no.6995 2/2 =14</t>
  </si>
  <si>
    <t>S1 no.3719 3/4 =85</t>
  </si>
  <si>
    <t>IGFL no.6996 2/1 =15</t>
  </si>
  <si>
    <t>C2 mol = 1571</t>
  </si>
  <si>
    <t>S1 no.3723 = 87 c/w 3/4</t>
  </si>
  <si>
    <t>IG no.7003 = 16 c/w 2/1</t>
  </si>
  <si>
    <t>NSACB no.213 = 402</t>
  </si>
  <si>
    <t>C2 MOL=  1601  78.12  5.8</t>
  </si>
  <si>
    <t>L4 7009 CW 2/2=  16</t>
  </si>
  <si>
    <t>L1 4962 CW 2/2=  34</t>
  </si>
  <si>
    <t>L2 5124 CW 4/4=  48</t>
  </si>
  <si>
    <t>L3 3728 CW 3/4=  68</t>
  </si>
  <si>
    <t>NSA CB    214   =  349</t>
  </si>
  <si>
    <t>C2 MOL=  1636  78.65  6.1</t>
  </si>
  <si>
    <t>L1 4964 CW 2/2=  32</t>
  </si>
  <si>
    <t>L2 5131 CW 4/4=  42</t>
  </si>
  <si>
    <t>L3 3733 CW 3/4=  61</t>
  </si>
  <si>
    <t>L4 7016 CW 2/2=  15</t>
  </si>
  <si>
    <t>C2 mol = 1697</t>
  </si>
  <si>
    <t>NSACB no.215 = 335</t>
  </si>
  <si>
    <t>S1 no.3737 = 73 c/w 3/4</t>
  </si>
  <si>
    <t>IG no.7025 = 16 c/w 2/2</t>
  </si>
  <si>
    <t>A1 L2 Bin 3/4 = 45</t>
  </si>
  <si>
    <t>C2 moll colour-1262 bx-75.75 ph-6.5</t>
  </si>
  <si>
    <t>IGFL no.7031 2/2 =15</t>
  </si>
  <si>
    <t>S1 no.3743 3/4 =70</t>
  </si>
  <si>
    <t>Line2 A1 bin3/4 =48</t>
  </si>
  <si>
    <t>Line1 A1 bin13/15 =27</t>
  </si>
  <si>
    <t>C2 MOL=  1447  79.22  6.1</t>
  </si>
  <si>
    <t>NSA CB    216    =  337</t>
  </si>
  <si>
    <t>L4 7037 CW 2/2=  16</t>
  </si>
  <si>
    <t xml:space="preserve">L1 4985 CW 2/2=  29  </t>
  </si>
  <si>
    <t>L3 3747 CW 3/4=  67</t>
  </si>
  <si>
    <t>L2 5150 CW 4/4=  44</t>
  </si>
  <si>
    <t>S1 no.3752 = 71 c/w3/4</t>
  </si>
  <si>
    <t>IG no.7043 = 17 c/w 2/2</t>
  </si>
  <si>
    <t>A1 L1 Bin 13/15 = 31</t>
  </si>
  <si>
    <t>C2 moll colour-1468 bx-75.64 ph-6.5</t>
  </si>
  <si>
    <t>IGFL no.7048 2/2 =16</t>
  </si>
  <si>
    <t>Line1 A1 BIN13/15 =32</t>
  </si>
  <si>
    <t>Line2 A1 bin3/4 =47</t>
  </si>
  <si>
    <t>S1 no.3757 3/4 =66</t>
  </si>
  <si>
    <t>C2 MOL=  1291  78.14  6.6</t>
  </si>
  <si>
    <t>NSA CB    217=  312</t>
  </si>
  <si>
    <t>L4 7055 CW 2/2=  17</t>
  </si>
  <si>
    <t>L1 5000 CW 2/2=  35</t>
  </si>
  <si>
    <t>L2 5167 CW 4/4=  49</t>
  </si>
  <si>
    <t>L3 3760 CW 3/4=  69</t>
  </si>
  <si>
    <t>C2 MOLL CLR 1345</t>
  </si>
  <si>
    <t>S1 3765 3/4 CLR 49</t>
  </si>
  <si>
    <t>NSA CB 218 CLR 698</t>
  </si>
  <si>
    <t>L4 7061 2/2 CLR 15</t>
  </si>
  <si>
    <t>L1 5006 2/2 CLR 37</t>
  </si>
  <si>
    <t>L2 5182 4/4 CLR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</si>
</sst>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0" applyNumberFormat="1" applyFill="1" applyBorder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165" fontId="0" fillId="4" borderId="9" xfId="1" applyNumberFormat="1" applyFont="1" applyFill="1" applyBorder="1"/>
    <xf numFmtId="0" fontId="0" fillId="0" borderId="0" xfId="0" applyAlignment="1">
      <alignment horizontal="right"/>
    </xf>
    <xf numFmtId="0" fontId="0" fillId="0" borderId="8" xfId="0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2" fillId="0" borderId="0" xfId="0" applyFont="1"/>
    <xf numFmtId="4" fontId="0" fillId="0" borderId="0" xfId="1" applyNumberFormat="1" applyFont="1"/>
    <xf numFmtId="0" fontId="8" fillId="0" borderId="9" xfId="2" applyFont="1" applyBorder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/>
    <xf numFmtId="4" fontId="0" fillId="0" borderId="48" xfId="1" applyNumberFormat="1" applyFont="1" applyBorder="1" applyAlignment="1">
      <alignment horizontal="center" vertical="center"/>
    </xf>
    <xf numFmtId="4" fontId="0" fillId="0" borderId="48" xfId="1" applyNumberFormat="1" applyFont="1" applyBorder="1"/>
    <xf numFmtId="2" fontId="0" fillId="0" borderId="48" xfId="0" applyNumberFormat="1" applyFont="1" applyBorder="1" applyAlignment="1">
      <alignment horizontal="center" vertical="center"/>
    </xf>
    <xf numFmtId="4" fontId="2" fillId="4" borderId="48" xfId="1" applyNumberFormat="1" applyFont="1" applyFill="1" applyBorder="1" applyAlignment="1">
      <alignment horizontal="center" vertical="center"/>
    </xf>
    <xf numFmtId="4" fontId="2" fillId="0" borderId="48" xfId="1" applyNumberFormat="1" applyFont="1" applyBorder="1" applyAlignment="1">
      <alignment horizontal="center"/>
    </xf>
    <xf numFmtId="4" fontId="2" fillId="4" borderId="48" xfId="1" applyNumberFormat="1" applyFon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2" fontId="2" fillId="4" borderId="48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48" xfId="1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4" fontId="0" fillId="0" borderId="48" xfId="1" applyNumberFormat="1" applyFont="1" applyBorder="1" applyAlignment="1">
      <alignment horizontal="center" vertical="center"/>
    </xf>
    <xf numFmtId="9" fontId="2" fillId="0" borderId="48" xfId="1" applyFont="1" applyBorder="1" applyAlignment="1">
      <alignment horizontal="center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3" xfId="2" xr:uid="{CB051509-B6A5-4F4F-8412-28CFD766BD9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8E3-6E7A-4091-B25B-A2BFF7D3E6E4}">
  <dimension ref="B2:L34"/>
  <sheetViews>
    <sheetView workbookViewId="0">
      <selection activeCell="L9" sqref="L9"/>
    </sheetView>
  </sheetViews>
  <sheetFormatPr defaultColWidth="9.140625" defaultRowHeight="15" x14ac:dyDescent="0.25"/>
  <cols>
    <col min="1" max="1" width="9.140625" style="64"/>
    <col min="2" max="2" width="10.140625" style="64" customWidth="1"/>
    <col min="3" max="16384" width="9.140625" style="64"/>
  </cols>
  <sheetData>
    <row r="2" spans="2:12" x14ac:dyDescent="0.25">
      <c r="C2" s="79" t="s">
        <v>0</v>
      </c>
      <c r="D2" s="79" t="s">
        <v>1</v>
      </c>
      <c r="E2" s="79" t="s">
        <v>2</v>
      </c>
      <c r="H2" s="100" t="s">
        <v>3</v>
      </c>
      <c r="I2" s="100"/>
      <c r="J2" s="100"/>
      <c r="K2" s="100"/>
      <c r="L2" s="80">
        <f ca="1">(D34-E34)/D34</f>
        <v>0.57708767323972632</v>
      </c>
    </row>
    <row r="3" spans="2:12" x14ac:dyDescent="0.25">
      <c r="B3" s="64">
        <v>1</v>
      </c>
      <c r="C3" s="64">
        <f ca="1">IF(ISERROR(INDIRECT("'"&amp;B3&amp;"'!S6")),"",(INDIRECT("'"&amp;B3&amp;"'!S6")))</f>
        <v>1068.6666666666667</v>
      </c>
      <c r="D3" s="64">
        <f ca="1">IF(ISERROR(INDIRECT("'"&amp;B3&amp;"'!S7")),"",(INDIRECT("'"&amp;B3&amp;"'!S7")))</f>
        <v>524.58333333333337</v>
      </c>
      <c r="E3" s="64">
        <f ca="1">IF(ISERROR(INDIRECT("'"&amp;B3&amp;"'!S8")),"",(INDIRECT("'"&amp;B3&amp;"'!S8")))</f>
        <v>178</v>
      </c>
      <c r="H3" s="100" t="s">
        <v>4</v>
      </c>
      <c r="I3" s="100"/>
      <c r="J3" s="100"/>
      <c r="K3" s="100"/>
      <c r="L3" s="80">
        <f ca="1">(C34-D34)/C34</f>
        <v>0.40386205737585312</v>
      </c>
    </row>
    <row r="4" spans="2:12" x14ac:dyDescent="0.25">
      <c r="B4" s="64">
        <v>2</v>
      </c>
      <c r="C4" s="64">
        <f t="shared" ref="C4:C33" ca="1" si="0">IF(ISERROR(INDIRECT("'"&amp;B4&amp;"'!S6")),"",(INDIRECT("'"&amp;B4&amp;"'!S6")))</f>
        <v>1127.8333333333333</v>
      </c>
      <c r="D4" s="64">
        <f t="shared" ref="D4:D33" ca="1" si="1">IF(ISERROR(INDIRECT("'"&amp;B4&amp;"'!S7")),"",(INDIRECT("'"&amp;B4&amp;"'!S7")))</f>
        <v>563.16666666666663</v>
      </c>
      <c r="E4" s="64">
        <f t="shared" ref="E4:E33" ca="1" si="2">IF(ISERROR(INDIRECT("'"&amp;B4&amp;"'!S8")),"",(INDIRECT("'"&amp;B4&amp;"'!S8")))</f>
        <v>227.5</v>
      </c>
      <c r="H4" s="100" t="s">
        <v>5</v>
      </c>
      <c r="I4" s="100"/>
      <c r="J4" s="100"/>
      <c r="K4" s="100"/>
      <c r="L4" s="80">
        <f ca="1">(C34-E34)/C34</f>
        <v>0.74788591561473949</v>
      </c>
    </row>
    <row r="5" spans="2:12" x14ac:dyDescent="0.25">
      <c r="B5" s="64">
        <v>3</v>
      </c>
      <c r="C5" s="64">
        <f t="shared" ca="1" si="0"/>
        <v>1156.6111111111111</v>
      </c>
      <c r="D5" s="64">
        <f t="shared" ca="1" si="1"/>
        <v>580.83333333333337</v>
      </c>
      <c r="E5" s="64">
        <f t="shared" ca="1" si="2"/>
        <v>220.16666666666666</v>
      </c>
    </row>
    <row r="6" spans="2:12" x14ac:dyDescent="0.25">
      <c r="B6" s="64">
        <v>4</v>
      </c>
      <c r="C6" s="64">
        <f t="shared" ca="1" si="0"/>
        <v>1070.8333333333333</v>
      </c>
      <c r="D6" s="64">
        <f t="shared" ca="1" si="1"/>
        <v>590.91666666666663</v>
      </c>
      <c r="E6" s="64">
        <f t="shared" ca="1" si="2"/>
        <v>240.83333333333334</v>
      </c>
    </row>
    <row r="7" spans="2:12" x14ac:dyDescent="0.25">
      <c r="B7" s="64">
        <v>5</v>
      </c>
      <c r="C7" s="64">
        <f t="shared" ca="1" si="0"/>
        <v>971.16666666666663</v>
      </c>
      <c r="D7" s="64">
        <f t="shared" ca="1" si="1"/>
        <v>678.91666666666663</v>
      </c>
      <c r="E7" s="64">
        <f t="shared" ca="1" si="2"/>
        <v>241.83333333333334</v>
      </c>
    </row>
    <row r="8" spans="2:12" x14ac:dyDescent="0.25">
      <c r="B8" s="64">
        <v>6</v>
      </c>
      <c r="C8" s="64">
        <f t="shared" ca="1" si="0"/>
        <v>860.5</v>
      </c>
      <c r="D8" s="64">
        <f t="shared" ca="1" si="1"/>
        <v>502.5</v>
      </c>
      <c r="E8" s="64">
        <f t="shared" ca="1" si="2"/>
        <v>232.08333333333334</v>
      </c>
    </row>
    <row r="9" spans="2:12" x14ac:dyDescent="0.25">
      <c r="B9" s="64">
        <v>7</v>
      </c>
      <c r="C9" s="64">
        <f t="shared" ca="1" si="0"/>
        <v>1037.1666666666667</v>
      </c>
      <c r="D9" s="64">
        <f t="shared" ca="1" si="1"/>
        <v>532</v>
      </c>
      <c r="E9" s="64">
        <f t="shared" ca="1" si="2"/>
        <v>184.5</v>
      </c>
    </row>
    <row r="10" spans="2:12" x14ac:dyDescent="0.25">
      <c r="B10" s="64">
        <v>8</v>
      </c>
      <c r="C10" s="64">
        <f t="shared" ca="1" si="0"/>
        <v>896.08333333333337</v>
      </c>
      <c r="D10" s="64">
        <f t="shared" ca="1" si="1"/>
        <v>551.91666666666663</v>
      </c>
      <c r="E10" s="64">
        <f t="shared" ca="1" si="2"/>
        <v>219.16666666666666</v>
      </c>
    </row>
    <row r="11" spans="2:12" x14ac:dyDescent="0.25">
      <c r="B11" s="64">
        <v>9</v>
      </c>
      <c r="C11" s="64">
        <f t="shared" ca="1" si="0"/>
        <v>932.5</v>
      </c>
      <c r="D11" s="64">
        <f t="shared" ca="1" si="1"/>
        <v>461.75</v>
      </c>
      <c r="E11" s="64">
        <f t="shared" ca="1" si="2"/>
        <v>202</v>
      </c>
    </row>
    <row r="12" spans="2:12" x14ac:dyDescent="0.25">
      <c r="B12" s="64">
        <v>10</v>
      </c>
      <c r="C12" s="64">
        <f t="shared" ca="1" si="0"/>
        <v>991.66666666666663</v>
      </c>
      <c r="D12" s="64">
        <f t="shared" ca="1" si="1"/>
        <v>495.5</v>
      </c>
      <c r="E12" s="64">
        <f t="shared" ca="1" si="2"/>
        <v>206.33333333333334</v>
      </c>
    </row>
    <row r="13" spans="2:12" x14ac:dyDescent="0.25">
      <c r="B13" s="64">
        <v>11</v>
      </c>
      <c r="C13" s="64">
        <f t="shared" ca="1" si="0"/>
        <v>838.33333333333337</v>
      </c>
      <c r="D13" s="64">
        <f t="shared" ca="1" si="1"/>
        <v>467.41666666666669</v>
      </c>
      <c r="E13" s="64">
        <f t="shared" ca="1" si="2"/>
        <v>216.66666666666666</v>
      </c>
    </row>
    <row r="14" spans="2:12" x14ac:dyDescent="0.25">
      <c r="B14" s="64">
        <v>12</v>
      </c>
      <c r="C14" s="64">
        <f t="shared" ca="1" si="0"/>
        <v>799.83333333333337</v>
      </c>
      <c r="D14" s="64">
        <f t="shared" ca="1" si="1"/>
        <v>376.08333333333331</v>
      </c>
      <c r="E14" s="64">
        <f t="shared" ca="1" si="2"/>
        <v>158.25</v>
      </c>
    </row>
    <row r="15" spans="2:12" x14ac:dyDescent="0.25">
      <c r="B15" s="64">
        <v>13</v>
      </c>
      <c r="C15" s="64">
        <f t="shared" ca="1" si="0"/>
        <v>839.16666666666663</v>
      </c>
      <c r="D15" s="64">
        <f t="shared" ca="1" si="1"/>
        <v>447.33333333333331</v>
      </c>
      <c r="E15" s="64">
        <f t="shared" ca="1" si="2"/>
        <v>200.25</v>
      </c>
    </row>
    <row r="16" spans="2:12" x14ac:dyDescent="0.25">
      <c r="B16" s="64">
        <v>14</v>
      </c>
      <c r="C16" s="64">
        <f t="shared" ca="1" si="0"/>
        <v>719.66666666666663</v>
      </c>
      <c r="D16" s="64">
        <f t="shared" ca="1" si="1"/>
        <v>398.91666666666669</v>
      </c>
      <c r="E16" s="64">
        <f t="shared" ca="1" si="2"/>
        <v>144.83333333333334</v>
      </c>
    </row>
    <row r="17" spans="2:5" x14ac:dyDescent="0.25">
      <c r="B17" s="64">
        <v>15</v>
      </c>
      <c r="C17" s="64">
        <f t="shared" ca="1" si="0"/>
        <v>805.66666666666663</v>
      </c>
      <c r="D17" s="64">
        <f t="shared" ca="1" si="1"/>
        <v>417.08333333333331</v>
      </c>
      <c r="E17" s="64">
        <f t="shared" ca="1" si="2"/>
        <v>165.08333333333334</v>
      </c>
    </row>
    <row r="18" spans="2:5" x14ac:dyDescent="0.25">
      <c r="B18" s="64">
        <v>16</v>
      </c>
      <c r="C18" s="64">
        <f t="shared" ca="1" si="0"/>
        <v>864</v>
      </c>
      <c r="D18" s="64">
        <f t="shared" ca="1" si="1"/>
        <v>487.75</v>
      </c>
      <c r="E18" s="64">
        <f t="shared" ca="1" si="2"/>
        <v>222.58333333333334</v>
      </c>
    </row>
    <row r="19" spans="2:5" x14ac:dyDescent="0.25">
      <c r="B19" s="64">
        <v>17</v>
      </c>
      <c r="C19" s="64">
        <f t="shared" ca="1" si="0"/>
        <v>815.25</v>
      </c>
      <c r="D19" s="64">
        <f t="shared" ca="1" si="1"/>
        <v>558.33333333333337</v>
      </c>
      <c r="E19" s="64">
        <f t="shared" ca="1" si="2"/>
        <v>220.5</v>
      </c>
    </row>
    <row r="20" spans="2:5" x14ac:dyDescent="0.25">
      <c r="B20" s="64">
        <v>18</v>
      </c>
      <c r="C20" s="64">
        <f t="shared" ca="1" si="0"/>
        <v>718.08333333333337</v>
      </c>
      <c r="D20" s="64">
        <f t="shared" ca="1" si="1"/>
        <v>485.91666666666669</v>
      </c>
      <c r="E20" s="64">
        <f t="shared" ca="1" si="2"/>
        <v>246.08333333333334</v>
      </c>
    </row>
    <row r="21" spans="2:5" x14ac:dyDescent="0.25">
      <c r="B21" s="64">
        <v>19</v>
      </c>
      <c r="C21" s="64">
        <f t="shared" ca="1" si="0"/>
        <v>764.58333333333337</v>
      </c>
      <c r="D21" s="64">
        <f t="shared" ca="1" si="1"/>
        <v>468.75</v>
      </c>
      <c r="E21" s="64">
        <f t="shared" ca="1" si="2"/>
        <v>207.5</v>
      </c>
    </row>
    <row r="22" spans="2:5" x14ac:dyDescent="0.25">
      <c r="B22" s="64">
        <v>20</v>
      </c>
      <c r="C22" s="64">
        <f t="shared" ca="1" si="0"/>
        <v>674.66666666666663</v>
      </c>
      <c r="D22" s="64">
        <f t="shared" ca="1" si="1"/>
        <v>447.41666666666669</v>
      </c>
      <c r="E22" s="64">
        <f t="shared" ca="1" si="2"/>
        <v>186.25</v>
      </c>
    </row>
    <row r="23" spans="2:5" x14ac:dyDescent="0.25">
      <c r="B23" s="64">
        <v>21</v>
      </c>
      <c r="C23" s="64">
        <f t="shared" ca="1" si="0"/>
        <v>748.5</v>
      </c>
      <c r="D23" s="64">
        <f t="shared" ca="1" si="1"/>
        <v>540.83333333333337</v>
      </c>
      <c r="E23" s="64">
        <f t="shared" ca="1" si="2"/>
        <v>213.83333333333334</v>
      </c>
    </row>
    <row r="24" spans="2:5" x14ac:dyDescent="0.25">
      <c r="B24" s="64">
        <v>22</v>
      </c>
      <c r="C24" s="64">
        <f t="shared" ca="1" si="0"/>
        <v>793.41666666666663</v>
      </c>
      <c r="D24" s="64">
        <f t="shared" ca="1" si="1"/>
        <v>570.83333333333337</v>
      </c>
      <c r="E24" s="64">
        <f t="shared" ca="1" si="2"/>
        <v>201.91666666666666</v>
      </c>
    </row>
    <row r="25" spans="2:5" x14ac:dyDescent="0.25">
      <c r="B25" s="64">
        <v>23</v>
      </c>
      <c r="C25" s="64">
        <f t="shared" ca="1" si="0"/>
        <v>677.5</v>
      </c>
      <c r="D25" s="64">
        <f t="shared" ca="1" si="1"/>
        <v>481.25</v>
      </c>
      <c r="E25" s="64">
        <f t="shared" ca="1" si="2"/>
        <v>250</v>
      </c>
    </row>
    <row r="26" spans="2:5" x14ac:dyDescent="0.25">
      <c r="B26" s="64">
        <v>24</v>
      </c>
      <c r="C26" s="64">
        <f t="shared" ca="1" si="0"/>
        <v>708.25</v>
      </c>
      <c r="D26" s="64">
        <f t="shared" ca="1" si="1"/>
        <v>381.91666666666669</v>
      </c>
      <c r="E26" s="64">
        <f t="shared" ca="1" si="2"/>
        <v>175.91666666666666</v>
      </c>
    </row>
    <row r="27" spans="2:5" x14ac:dyDescent="0.25">
      <c r="B27" s="64">
        <v>25</v>
      </c>
      <c r="C27" s="64">
        <f t="shared" ca="1" si="0"/>
        <v>672.83333333333337</v>
      </c>
      <c r="D27" s="64">
        <f t="shared" ca="1" si="1"/>
        <v>445.5</v>
      </c>
      <c r="E27" s="64">
        <f t="shared" ca="1" si="2"/>
        <v>213.75</v>
      </c>
    </row>
    <row r="28" spans="2:5" x14ac:dyDescent="0.25">
      <c r="B28" s="64">
        <v>26</v>
      </c>
      <c r="C28" s="64">
        <f t="shared" ca="1" si="0"/>
        <v>683.66666666666663</v>
      </c>
      <c r="D28" s="64">
        <f t="shared" ca="1" si="1"/>
        <v>463.33333333333331</v>
      </c>
      <c r="E28" s="64">
        <f t="shared" ca="1" si="2"/>
        <v>208.91666666666666</v>
      </c>
    </row>
    <row r="29" spans="2:5" x14ac:dyDescent="0.25">
      <c r="B29" s="64">
        <v>27</v>
      </c>
      <c r="C29" s="64">
        <f t="shared" ca="1" si="0"/>
        <v>720.5</v>
      </c>
      <c r="D29" s="64">
        <f t="shared" ca="1" si="1"/>
        <v>517.16666666666663</v>
      </c>
      <c r="E29" s="64">
        <f t="shared" ca="1" si="2"/>
        <v>259.83333333333331</v>
      </c>
    </row>
    <row r="30" spans="2:5" x14ac:dyDescent="0.25">
      <c r="B30" s="64">
        <v>28</v>
      </c>
      <c r="C30" s="64">
        <f t="shared" ca="1" si="0"/>
        <v>705.75</v>
      </c>
      <c r="D30" s="64">
        <f t="shared" ca="1" si="1"/>
        <v>489.83333333333331</v>
      </c>
      <c r="E30" s="64">
        <f t="shared" ca="1" si="2"/>
        <v>231.08333333333334</v>
      </c>
    </row>
    <row r="31" spans="2:5" x14ac:dyDescent="0.25">
      <c r="B31" s="64">
        <v>29</v>
      </c>
      <c r="C31" s="64">
        <f t="shared" ca="1" si="0"/>
        <v>720.41666666666663</v>
      </c>
      <c r="D31" s="64">
        <f t="shared" ca="1" si="1"/>
        <v>525.91666666666663</v>
      </c>
      <c r="E31" s="64">
        <f t="shared" ca="1" si="2"/>
        <v>247.5</v>
      </c>
    </row>
    <row r="32" spans="2:5" x14ac:dyDescent="0.25">
      <c r="B32" s="64">
        <v>30</v>
      </c>
      <c r="C32" s="64">
        <f t="shared" ca="1" si="0"/>
        <v>741.66666666666663</v>
      </c>
      <c r="D32" s="64">
        <f t="shared" ca="1" si="1"/>
        <v>524.16666666666663</v>
      </c>
      <c r="E32" s="64">
        <f t="shared" ca="1" si="2"/>
        <v>267.33333333333331</v>
      </c>
    </row>
    <row r="33" spans="2:5" x14ac:dyDescent="0.25">
      <c r="B33" s="64">
        <v>31</v>
      </c>
      <c r="C33" s="64" t="str">
        <f t="shared" ca="1" si="0"/>
        <v/>
      </c>
      <c r="D33" s="64" t="str">
        <f t="shared" ca="1" si="1"/>
        <v/>
      </c>
      <c r="E33" s="64" t="str">
        <f t="shared" ca="1" si="2"/>
        <v/>
      </c>
    </row>
    <row r="34" spans="2:5" x14ac:dyDescent="0.25">
      <c r="B34" s="64" t="s">
        <v>6</v>
      </c>
      <c r="C34" s="64">
        <f ca="1">AVERAGE(C3:C33)</f>
        <v>837.4925925925927</v>
      </c>
      <c r="D34" s="64">
        <f t="shared" ref="D34" ca="1" si="3">AVERAGE(D3:D33)</f>
        <v>499.26111111111106</v>
      </c>
      <c r="E34" s="64">
        <f ca="1">AVERAGE(E3:E31)</f>
        <v>211.14367816091956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E65-E79D-4FF1-82A2-FB4E786D888F}">
  <dimension ref="A1:X36"/>
  <sheetViews>
    <sheetView topLeftCell="A2" workbookViewId="0">
      <selection activeCell="I1" sqref="I1:K1048576"/>
    </sheetView>
  </sheetViews>
  <sheetFormatPr defaultColWidth="9.140625" defaultRowHeight="15" x14ac:dyDescent="0.25"/>
  <cols>
    <col min="1" max="1" width="9.140625" style="64"/>
    <col min="2" max="4" width="9.140625" style="64" hidden="1" customWidth="1"/>
    <col min="5" max="5" width="11.85546875" style="79" bestFit="1" customWidth="1"/>
    <col min="6" max="6" width="12" style="79" bestFit="1" customWidth="1"/>
    <col min="7" max="7" width="12" style="79" customWidth="1"/>
    <col min="8" max="8" width="11.85546875" style="88" bestFit="1" customWidth="1"/>
    <col min="9" max="11" width="9.140625" style="88" hidden="1" customWidth="1"/>
    <col min="12" max="12" width="11.85546875" style="88" bestFit="1" customWidth="1"/>
    <col min="13" max="21" width="0" style="86" hidden="1" customWidth="1"/>
    <col min="22" max="23" width="0" style="64" hidden="1" customWidth="1"/>
    <col min="24" max="24" width="10.5703125" style="79" bestFit="1" customWidth="1"/>
    <col min="25" max="16384" width="9.140625" style="64"/>
  </cols>
  <sheetData>
    <row r="1" spans="1:24" x14ac:dyDescent="0.25">
      <c r="A1" s="101" t="s">
        <v>13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24" x14ac:dyDescent="0.25">
      <c r="E2" s="105" t="s">
        <v>475</v>
      </c>
      <c r="F2" s="105"/>
      <c r="G2" s="105"/>
      <c r="H2" s="106" t="s">
        <v>476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4" x14ac:dyDescent="0.25">
      <c r="A3" s="51"/>
      <c r="B3" s="51"/>
      <c r="C3" s="51"/>
      <c r="D3" s="51"/>
      <c r="E3" s="102" t="s">
        <v>7</v>
      </c>
      <c r="F3" s="102" t="s">
        <v>8</v>
      </c>
      <c r="G3" s="107" t="s">
        <v>477</v>
      </c>
      <c r="H3" s="108" t="s">
        <v>7</v>
      </c>
      <c r="I3" s="92"/>
      <c r="J3" s="92"/>
      <c r="K3" s="92"/>
      <c r="L3" s="108" t="s">
        <v>8</v>
      </c>
      <c r="M3" s="108" t="s">
        <v>9</v>
      </c>
      <c r="N3" s="108"/>
      <c r="O3" s="108"/>
      <c r="P3" s="108" t="s">
        <v>10</v>
      </c>
      <c r="Q3" s="108"/>
      <c r="R3" s="108"/>
      <c r="S3" s="108" t="s">
        <v>11</v>
      </c>
      <c r="T3" s="108"/>
      <c r="U3" s="108"/>
      <c r="V3" s="107" t="s">
        <v>12</v>
      </c>
      <c r="W3" s="107"/>
      <c r="X3" s="107" t="s">
        <v>477</v>
      </c>
    </row>
    <row r="4" spans="1:24" x14ac:dyDescent="0.25">
      <c r="A4" s="83"/>
      <c r="B4" s="83"/>
      <c r="C4" s="83"/>
      <c r="D4" s="83"/>
      <c r="E4" s="103"/>
      <c r="F4" s="103"/>
      <c r="G4" s="107"/>
      <c r="H4" s="108"/>
      <c r="I4" s="92"/>
      <c r="J4" s="92"/>
      <c r="K4" s="92"/>
      <c r="L4" s="108"/>
      <c r="M4" s="92" t="s">
        <v>13</v>
      </c>
      <c r="N4" s="92" t="s">
        <v>14</v>
      </c>
      <c r="O4" s="92" t="s">
        <v>15</v>
      </c>
      <c r="P4" s="92" t="s">
        <v>13</v>
      </c>
      <c r="Q4" s="92" t="s">
        <v>14</v>
      </c>
      <c r="R4" s="92" t="s">
        <v>15</v>
      </c>
      <c r="S4" s="92" t="s">
        <v>13</v>
      </c>
      <c r="T4" s="92" t="s">
        <v>14</v>
      </c>
      <c r="U4" s="92" t="s">
        <v>15</v>
      </c>
      <c r="V4" s="107"/>
      <c r="W4" s="107"/>
      <c r="X4" s="107"/>
    </row>
    <row r="5" spans="1:24" ht="15.75" x14ac:dyDescent="0.25">
      <c r="A5" s="84">
        <v>1</v>
      </c>
      <c r="B5" s="64">
        <f ca="1">INDIRECT("'"&amp;A5&amp;"'!$f$30")</f>
        <v>81.92</v>
      </c>
      <c r="C5" s="64">
        <f ca="1">INDIRECT("'"&amp;A5&amp;"'!$f$87")</f>
        <v>80.260000000000005</v>
      </c>
      <c r="D5" s="64">
        <f t="shared" ref="D5:D33" ca="1" si="0">INDIRECT("'"&amp;A5&amp;"'!$f$142")</f>
        <v>81.209999999999994</v>
      </c>
      <c r="E5" s="89">
        <v>83.424999999999997</v>
      </c>
      <c r="F5" s="89">
        <v>71.425000000000011</v>
      </c>
      <c r="G5" s="89">
        <v>53.09</v>
      </c>
      <c r="H5" s="92">
        <f ca="1">IF(AVERAGE(B5:D5)=0, " ",AVERAGE(B5:D5))</f>
        <v>81.13</v>
      </c>
      <c r="I5" s="92">
        <f ca="1">INDIRECT("'"&amp;A5&amp;"'!$f$31")</f>
        <v>69.45</v>
      </c>
      <c r="J5" s="92">
        <f ca="1">INDIRECT("'"&amp;A5&amp;"'!$f$88")</f>
        <v>70.52</v>
      </c>
      <c r="K5" s="92">
        <f t="shared" ref="K5:K33" ca="1" si="1">INDIRECT("'"&amp;A5&amp;"'!$f$143")</f>
        <v>70.84</v>
      </c>
      <c r="L5" s="92">
        <f t="shared" ref="L5:L33" ca="1" si="2">IF(AVERAGE(I5:K5)=0, " ",AVERAGE(I5:K5))</f>
        <v>70.27</v>
      </c>
      <c r="M5" s="92" t="str">
        <f ca="1">INDIRECT("'"&amp;$A5&amp;"'!$f$169")</f>
        <v xml:space="preserve"> </v>
      </c>
      <c r="N5" s="92" t="str">
        <f t="shared" ref="N5:N33" ca="1" si="3">INDIRECT("'"&amp;$A5&amp;"'!$e$169")</f>
        <v xml:space="preserve"> </v>
      </c>
      <c r="O5" s="92" t="str">
        <f t="shared" ref="O5:O33" ca="1" si="4">INDIRECT("'"&amp;$A5&amp;"'!$d$169")</f>
        <v xml:space="preserve"> </v>
      </c>
      <c r="P5" s="92" t="str">
        <f t="shared" ref="P5:P33" ca="1" si="5">INDIRECT("'"&amp;$A5&amp;"'!$f$170")</f>
        <v xml:space="preserve"> </v>
      </c>
      <c r="Q5" s="92" t="str">
        <f t="shared" ref="Q5:Q33" ca="1" si="6">INDIRECT("'"&amp;$A5&amp;"'!$e$170")</f>
        <v xml:space="preserve"> </v>
      </c>
      <c r="R5" s="92" t="str">
        <f t="shared" ref="R5:R33" ca="1" si="7">INDIRECT("'"&amp;$A5&amp;"'!$d$170")</f>
        <v xml:space="preserve"> </v>
      </c>
      <c r="S5" s="92" t="str">
        <f t="shared" ref="S5:S33" ca="1" si="8">INDIRECT("'"&amp;$A5&amp;"'!$f$171")</f>
        <v xml:space="preserve"> </v>
      </c>
      <c r="T5" s="92" t="str">
        <f t="shared" ref="T5:T33" ca="1" si="9">INDIRECT("'"&amp;$A5&amp;"'!$e$171")</f>
        <v xml:space="preserve"> </v>
      </c>
      <c r="U5" s="92" t="str">
        <f t="shared" ref="U5:U33" ca="1" si="10">INDIRECT("'"&amp;$A5&amp;"'!$d$171")</f>
        <v xml:space="preserve"> </v>
      </c>
      <c r="V5" s="104" t="str">
        <f ca="1">IF(M5=" "," ",(M5-P5)/M5)</f>
        <v xml:space="preserve"> </v>
      </c>
      <c r="W5" s="104"/>
      <c r="X5" s="89">
        <v>53.84</v>
      </c>
    </row>
    <row r="6" spans="1:24" ht="15.75" x14ac:dyDescent="0.25">
      <c r="A6" s="84">
        <v>2</v>
      </c>
      <c r="B6" s="64">
        <f t="shared" ref="B6:B33" ca="1" si="11">INDIRECT("'"&amp;A6&amp;"'!$f$30")</f>
        <v>77.81</v>
      </c>
      <c r="C6" s="64">
        <f t="shared" ref="C6:C33" ca="1" si="12">INDIRECT("'"&amp;A6&amp;"'!$f$87")</f>
        <v>79.63</v>
      </c>
      <c r="D6" s="64">
        <f t="shared" ca="1" si="0"/>
        <v>80.09</v>
      </c>
      <c r="E6" s="89">
        <v>81.31</v>
      </c>
      <c r="F6" s="89">
        <v>70.704999999999998</v>
      </c>
      <c r="G6" s="89">
        <v>55.44</v>
      </c>
      <c r="H6" s="92">
        <f t="shared" ref="H6:H31" ca="1" si="13">IF(AVERAGE(B6:D6)=0, " ",AVERAGE(B6:D6))</f>
        <v>79.176666666666662</v>
      </c>
      <c r="I6" s="92">
        <f t="shared" ref="I6:I33" ca="1" si="14">INDIRECT("'"&amp;A6&amp;"'!$f$31")</f>
        <v>63.22</v>
      </c>
      <c r="J6" s="92">
        <f t="shared" ref="J6:J33" ca="1" si="15">INDIRECT("'"&amp;A6&amp;"'!$f$88")</f>
        <v>69.84</v>
      </c>
      <c r="K6" s="92">
        <f t="shared" ca="1" si="1"/>
        <v>69.150000000000006</v>
      </c>
      <c r="L6" s="92">
        <f t="shared" ca="1" si="2"/>
        <v>67.403333333333336</v>
      </c>
      <c r="M6" s="92" t="str">
        <f ca="1">INDIRECT("'"&amp;$A6&amp;"'!$f$169")</f>
        <v xml:space="preserve"> </v>
      </c>
      <c r="N6" s="92" t="str">
        <f t="shared" ca="1" si="3"/>
        <v xml:space="preserve"> </v>
      </c>
      <c r="O6" s="92" t="str">
        <f t="shared" ca="1" si="4"/>
        <v xml:space="preserve"> </v>
      </c>
      <c r="P6" s="92" t="str">
        <f t="shared" ca="1" si="5"/>
        <v xml:space="preserve"> </v>
      </c>
      <c r="Q6" s="92" t="str">
        <f t="shared" ca="1" si="6"/>
        <v xml:space="preserve"> </v>
      </c>
      <c r="R6" s="92" t="str">
        <f t="shared" ca="1" si="7"/>
        <v xml:space="preserve"> </v>
      </c>
      <c r="S6" s="92" t="str">
        <f t="shared" ca="1" si="8"/>
        <v xml:space="preserve"> </v>
      </c>
      <c r="T6" s="92" t="str">
        <f t="shared" ca="1" si="9"/>
        <v xml:space="preserve"> </v>
      </c>
      <c r="U6" s="92" t="str">
        <f t="shared" ca="1" si="10"/>
        <v xml:space="preserve"> </v>
      </c>
      <c r="V6" s="104" t="str">
        <f ca="1">IF(M6=" "," ",(M6-P6)/M6)</f>
        <v xml:space="preserve"> </v>
      </c>
      <c r="W6" s="104"/>
      <c r="X6" s="89">
        <v>54.07</v>
      </c>
    </row>
    <row r="7" spans="1:24" ht="15.75" x14ac:dyDescent="0.25">
      <c r="A7" s="84">
        <v>3</v>
      </c>
      <c r="B7" s="64">
        <f t="shared" ca="1" si="11"/>
        <v>77.42</v>
      </c>
      <c r="C7" s="64">
        <f t="shared" ca="1" si="12"/>
        <v>78.12</v>
      </c>
      <c r="D7" s="64">
        <f t="shared" ca="1" si="0"/>
        <v>78.38</v>
      </c>
      <c r="E7" s="89">
        <v>83.353333333333339</v>
      </c>
      <c r="F7" s="89">
        <v>71.823333333333338</v>
      </c>
      <c r="G7" s="89">
        <v>54.91</v>
      </c>
      <c r="H7" s="92">
        <f t="shared" ca="1" si="13"/>
        <v>77.973333333333343</v>
      </c>
      <c r="I7" s="92">
        <f t="shared" ca="1" si="14"/>
        <v>64.48</v>
      </c>
      <c r="J7" s="92">
        <f t="shared" ca="1" si="15"/>
        <v>68.319999999999993</v>
      </c>
      <c r="K7" s="92">
        <f t="shared" ca="1" si="1"/>
        <v>68.47</v>
      </c>
      <c r="L7" s="92">
        <f t="shared" ca="1" si="2"/>
        <v>67.09</v>
      </c>
      <c r="M7" s="92" t="str">
        <f t="shared" ref="M7:M33" ca="1" si="16">INDIRECT("'"&amp;$A7&amp;"'!$f$169")</f>
        <v xml:space="preserve"> </v>
      </c>
      <c r="N7" s="92" t="str">
        <f t="shared" ca="1" si="3"/>
        <v xml:space="preserve"> </v>
      </c>
      <c r="O7" s="92" t="str">
        <f t="shared" ca="1" si="4"/>
        <v xml:space="preserve"> </v>
      </c>
      <c r="P7" s="92" t="str">
        <f t="shared" ca="1" si="5"/>
        <v xml:space="preserve"> </v>
      </c>
      <c r="Q7" s="92" t="str">
        <f t="shared" ca="1" si="6"/>
        <v xml:space="preserve"> </v>
      </c>
      <c r="R7" s="92" t="str">
        <f t="shared" ca="1" si="7"/>
        <v xml:space="preserve"> </v>
      </c>
      <c r="S7" s="92" t="str">
        <f t="shared" ca="1" si="8"/>
        <v xml:space="preserve"> </v>
      </c>
      <c r="T7" s="92" t="str">
        <f t="shared" ca="1" si="9"/>
        <v xml:space="preserve"> </v>
      </c>
      <c r="U7" s="92" t="str">
        <f t="shared" ca="1" si="10"/>
        <v xml:space="preserve"> </v>
      </c>
      <c r="V7" s="104" t="str">
        <f t="shared" ref="V7:V11" ca="1" si="17">IF(M7=" "," ",(M7-P7)/M7)</f>
        <v xml:space="preserve"> </v>
      </c>
      <c r="W7" s="104"/>
      <c r="X7" s="89">
        <v>53.92</v>
      </c>
    </row>
    <row r="8" spans="1:24" ht="15.75" x14ac:dyDescent="0.25">
      <c r="A8" s="84">
        <v>4</v>
      </c>
      <c r="B8" s="64">
        <f t="shared" ca="1" si="11"/>
        <v>77.319999999999993</v>
      </c>
      <c r="C8" s="64">
        <f t="shared" ca="1" si="12"/>
        <v>78.08</v>
      </c>
      <c r="D8" s="64">
        <f t="shared" ca="1" si="0"/>
        <v>78.290000000000006</v>
      </c>
      <c r="E8" s="89">
        <v>82.800000000000011</v>
      </c>
      <c r="F8" s="89">
        <v>71.416666666666671</v>
      </c>
      <c r="G8" s="89">
        <v>54.72</v>
      </c>
      <c r="H8" s="92">
        <f t="shared" ca="1" si="13"/>
        <v>77.896666666666661</v>
      </c>
      <c r="I8" s="92">
        <f t="shared" ca="1" si="14"/>
        <v>67.72</v>
      </c>
      <c r="J8" s="92">
        <f t="shared" ca="1" si="15"/>
        <v>67.09</v>
      </c>
      <c r="K8" s="92">
        <f t="shared" ca="1" si="1"/>
        <v>67.17</v>
      </c>
      <c r="L8" s="92">
        <f t="shared" ca="1" si="2"/>
        <v>67.326666666666668</v>
      </c>
      <c r="M8" s="92" t="str">
        <f t="shared" ca="1" si="16"/>
        <v xml:space="preserve"> </v>
      </c>
      <c r="N8" s="92" t="str">
        <f t="shared" ca="1" si="3"/>
        <v xml:space="preserve"> </v>
      </c>
      <c r="O8" s="92" t="str">
        <f t="shared" ca="1" si="4"/>
        <v xml:space="preserve"> </v>
      </c>
      <c r="P8" s="92" t="str">
        <f t="shared" ca="1" si="5"/>
        <v xml:space="preserve"> </v>
      </c>
      <c r="Q8" s="92" t="str">
        <f t="shared" ca="1" si="6"/>
        <v xml:space="preserve"> </v>
      </c>
      <c r="R8" s="92" t="str">
        <f t="shared" ca="1" si="7"/>
        <v xml:space="preserve"> </v>
      </c>
      <c r="S8" s="92" t="str">
        <f t="shared" ca="1" si="8"/>
        <v xml:space="preserve"> </v>
      </c>
      <c r="T8" s="92" t="str">
        <f t="shared" ca="1" si="9"/>
        <v xml:space="preserve"> </v>
      </c>
      <c r="U8" s="92" t="str">
        <f t="shared" ca="1" si="10"/>
        <v xml:space="preserve"> </v>
      </c>
      <c r="V8" s="104" t="str">
        <f t="shared" ca="1" si="17"/>
        <v xml:space="preserve"> </v>
      </c>
      <c r="W8" s="104"/>
      <c r="X8" s="89">
        <v>53.88</v>
      </c>
    </row>
    <row r="9" spans="1:24" ht="15.75" x14ac:dyDescent="0.25">
      <c r="A9" s="84">
        <v>5</v>
      </c>
      <c r="B9" s="64">
        <f t="shared" ca="1" si="11"/>
        <v>78.23</v>
      </c>
      <c r="C9" s="64">
        <f t="shared" ca="1" si="12"/>
        <v>77.91</v>
      </c>
      <c r="D9" s="64">
        <f t="shared" ca="1" si="0"/>
        <v>77.8</v>
      </c>
      <c r="E9" s="89">
        <v>82.039999999999992</v>
      </c>
      <c r="F9" s="89">
        <v>70.5</v>
      </c>
      <c r="G9" s="89">
        <v>55.18</v>
      </c>
      <c r="H9" s="92">
        <f t="shared" ca="1" si="13"/>
        <v>77.98</v>
      </c>
      <c r="I9" s="92">
        <f t="shared" ca="1" si="14"/>
        <v>65.45</v>
      </c>
      <c r="J9" s="92">
        <f t="shared" ca="1" si="15"/>
        <v>65.09</v>
      </c>
      <c r="K9" s="92">
        <f t="shared" ca="1" si="1"/>
        <v>65.2</v>
      </c>
      <c r="L9" s="92">
        <f t="shared" ca="1" si="2"/>
        <v>65.24666666666667</v>
      </c>
      <c r="M9" s="92" t="str">
        <f t="shared" ca="1" si="16"/>
        <v xml:space="preserve"> </v>
      </c>
      <c r="N9" s="92" t="str">
        <f t="shared" ca="1" si="3"/>
        <v xml:space="preserve"> </v>
      </c>
      <c r="O9" s="92" t="str">
        <f t="shared" ca="1" si="4"/>
        <v xml:space="preserve"> </v>
      </c>
      <c r="P9" s="92" t="str">
        <f t="shared" ca="1" si="5"/>
        <v xml:space="preserve"> </v>
      </c>
      <c r="Q9" s="92" t="str">
        <f t="shared" ca="1" si="6"/>
        <v xml:space="preserve"> </v>
      </c>
      <c r="R9" s="92" t="str">
        <f t="shared" ca="1" si="7"/>
        <v xml:space="preserve"> </v>
      </c>
      <c r="S9" s="92" t="str">
        <f t="shared" ca="1" si="8"/>
        <v xml:space="preserve"> </v>
      </c>
      <c r="T9" s="92" t="str">
        <f t="shared" ca="1" si="9"/>
        <v xml:space="preserve"> </v>
      </c>
      <c r="U9" s="92" t="str">
        <f t="shared" ca="1" si="10"/>
        <v xml:space="preserve"> </v>
      </c>
      <c r="V9" s="104" t="str">
        <f t="shared" ca="1" si="17"/>
        <v xml:space="preserve"> </v>
      </c>
      <c r="W9" s="104"/>
      <c r="X9" s="89">
        <v>53.6</v>
      </c>
    </row>
    <row r="10" spans="1:24" ht="15.75" x14ac:dyDescent="0.25">
      <c r="A10" s="84">
        <v>6</v>
      </c>
      <c r="B10" s="64">
        <f t="shared" ca="1" si="11"/>
        <v>77.56</v>
      </c>
      <c r="C10" s="64">
        <f t="shared" ca="1" si="12"/>
        <v>76.98</v>
      </c>
      <c r="D10" s="64">
        <f t="shared" ca="1" si="0"/>
        <v>76.349999999999994</v>
      </c>
      <c r="E10" s="89">
        <v>81.13</v>
      </c>
      <c r="F10" s="89">
        <v>70.669999999999987</v>
      </c>
      <c r="G10" s="89">
        <v>55.85</v>
      </c>
      <c r="H10" s="92">
        <f t="shared" ca="1" si="13"/>
        <v>76.963333333333338</v>
      </c>
      <c r="I10" s="92">
        <f t="shared" ca="1" si="14"/>
        <v>65.62</v>
      </c>
      <c r="J10" s="92">
        <f t="shared" ca="1" si="15"/>
        <v>65.33</v>
      </c>
      <c r="K10" s="92">
        <f t="shared" ca="1" si="1"/>
        <v>65.319999999999993</v>
      </c>
      <c r="L10" s="92">
        <f t="shared" ca="1" si="2"/>
        <v>65.423333333333332</v>
      </c>
      <c r="M10" s="92" t="str">
        <f t="shared" ca="1" si="16"/>
        <v xml:space="preserve"> </v>
      </c>
      <c r="N10" s="92" t="str">
        <f t="shared" ca="1" si="3"/>
        <v xml:space="preserve"> </v>
      </c>
      <c r="O10" s="92" t="str">
        <f t="shared" ca="1" si="4"/>
        <v xml:space="preserve"> </v>
      </c>
      <c r="P10" s="92" t="str">
        <f t="shared" ca="1" si="5"/>
        <v xml:space="preserve"> </v>
      </c>
      <c r="Q10" s="92" t="str">
        <f t="shared" ca="1" si="6"/>
        <v xml:space="preserve"> </v>
      </c>
      <c r="R10" s="92" t="str">
        <f t="shared" ca="1" si="7"/>
        <v xml:space="preserve"> </v>
      </c>
      <c r="S10" s="92" t="str">
        <f t="shared" ca="1" si="8"/>
        <v xml:space="preserve"> </v>
      </c>
      <c r="T10" s="92" t="str">
        <f t="shared" ca="1" si="9"/>
        <v xml:space="preserve"> </v>
      </c>
      <c r="U10" s="92" t="str">
        <f t="shared" ca="1" si="10"/>
        <v xml:space="preserve"> </v>
      </c>
      <c r="V10" s="104" t="str">
        <f t="shared" ca="1" si="17"/>
        <v xml:space="preserve"> </v>
      </c>
      <c r="W10" s="104"/>
      <c r="X10" s="89">
        <v>53.75</v>
      </c>
    </row>
    <row r="11" spans="1:24" ht="15.75" x14ac:dyDescent="0.25">
      <c r="A11" s="84">
        <v>7</v>
      </c>
      <c r="B11" s="64">
        <f t="shared" ca="1" si="11"/>
        <v>76.459999999999994</v>
      </c>
      <c r="C11" s="64">
        <f t="shared" ca="1" si="12"/>
        <v>76.930000000000007</v>
      </c>
      <c r="D11" s="64">
        <f t="shared" ca="1" si="0"/>
        <v>76.849999999999994</v>
      </c>
      <c r="E11" s="89">
        <v>81.476666666666674</v>
      </c>
      <c r="F11" s="89">
        <v>70.436666666666667</v>
      </c>
      <c r="G11" s="89">
        <v>54.97</v>
      </c>
      <c r="H11" s="92">
        <f t="shared" ca="1" si="13"/>
        <v>76.746666666666655</v>
      </c>
      <c r="I11" s="92">
        <f t="shared" ca="1" si="14"/>
        <v>65.39</v>
      </c>
      <c r="J11" s="92">
        <f t="shared" ca="1" si="15"/>
        <v>65.48</v>
      </c>
      <c r="K11" s="92">
        <f t="shared" ca="1" si="1"/>
        <v>65.319999999999993</v>
      </c>
      <c r="L11" s="92">
        <f t="shared" ca="1" si="2"/>
        <v>65.396666666666661</v>
      </c>
      <c r="M11" s="92" t="str">
        <f t="shared" ca="1" si="16"/>
        <v xml:space="preserve"> </v>
      </c>
      <c r="N11" s="92" t="str">
        <f t="shared" ca="1" si="3"/>
        <v xml:space="preserve"> </v>
      </c>
      <c r="O11" s="92" t="str">
        <f t="shared" ca="1" si="4"/>
        <v xml:space="preserve"> </v>
      </c>
      <c r="P11" s="92" t="str">
        <f t="shared" ca="1" si="5"/>
        <v xml:space="preserve"> </v>
      </c>
      <c r="Q11" s="92" t="str">
        <f t="shared" ca="1" si="6"/>
        <v xml:space="preserve"> </v>
      </c>
      <c r="R11" s="92" t="str">
        <f t="shared" ca="1" si="7"/>
        <v xml:space="preserve"> </v>
      </c>
      <c r="S11" s="92" t="str">
        <f t="shared" ca="1" si="8"/>
        <v xml:space="preserve"> </v>
      </c>
      <c r="T11" s="92" t="str">
        <f t="shared" ca="1" si="9"/>
        <v xml:space="preserve"> </v>
      </c>
      <c r="U11" s="92" t="str">
        <f t="shared" ca="1" si="10"/>
        <v xml:space="preserve"> </v>
      </c>
      <c r="V11" s="104" t="str">
        <f t="shared" ca="1" si="17"/>
        <v xml:space="preserve"> </v>
      </c>
      <c r="W11" s="104"/>
      <c r="X11" s="89">
        <v>53.42</v>
      </c>
    </row>
    <row r="12" spans="1:24" ht="15.75" x14ac:dyDescent="0.25">
      <c r="A12" s="84">
        <v>8</v>
      </c>
      <c r="B12" s="64">
        <f t="shared" ca="1" si="11"/>
        <v>77.08</v>
      </c>
      <c r="C12" s="64">
        <f t="shared" ca="1" si="12"/>
        <v>78.05</v>
      </c>
      <c r="D12" s="64">
        <f t="shared" ca="1" si="0"/>
        <v>77.64</v>
      </c>
      <c r="E12" s="89">
        <v>81.62</v>
      </c>
      <c r="F12" s="89">
        <v>69.643333333333331</v>
      </c>
      <c r="G12" s="89">
        <v>55.92</v>
      </c>
      <c r="H12" s="92">
        <f t="shared" ca="1" si="13"/>
        <v>77.589999999999989</v>
      </c>
      <c r="I12" s="92">
        <f t="shared" ca="1" si="14"/>
        <v>66.09</v>
      </c>
      <c r="J12" s="92">
        <f t="shared" ca="1" si="15"/>
        <v>65.33</v>
      </c>
      <c r="K12" s="92">
        <f t="shared" ca="1" si="1"/>
        <v>65.709999999999994</v>
      </c>
      <c r="L12" s="92">
        <f t="shared" ca="1" si="2"/>
        <v>65.709999999999994</v>
      </c>
      <c r="M12" s="92" t="str">
        <f t="shared" ca="1" si="16"/>
        <v xml:space="preserve"> </v>
      </c>
      <c r="N12" s="92" t="str">
        <f t="shared" ca="1" si="3"/>
        <v xml:space="preserve"> </v>
      </c>
      <c r="O12" s="92" t="str">
        <f t="shared" ca="1" si="4"/>
        <v xml:space="preserve"> </v>
      </c>
      <c r="P12" s="92" t="str">
        <f t="shared" ca="1" si="5"/>
        <v xml:space="preserve"> </v>
      </c>
      <c r="Q12" s="92" t="str">
        <f t="shared" ca="1" si="6"/>
        <v xml:space="preserve"> </v>
      </c>
      <c r="R12" s="92" t="str">
        <f t="shared" ca="1" si="7"/>
        <v xml:space="preserve"> </v>
      </c>
      <c r="S12" s="92" t="str">
        <f t="shared" ca="1" si="8"/>
        <v xml:space="preserve"> </v>
      </c>
      <c r="T12" s="92" t="str">
        <f t="shared" ca="1" si="9"/>
        <v xml:space="preserve"> </v>
      </c>
      <c r="U12" s="92" t="str">
        <f t="shared" ca="1" si="10"/>
        <v xml:space="preserve"> </v>
      </c>
      <c r="V12" s="104" t="str">
        <f ca="1">IF(M12=" "," ",(M12-P12)/M12)</f>
        <v xml:space="preserve"> </v>
      </c>
      <c r="W12" s="104"/>
      <c r="X12" s="89">
        <v>53.32</v>
      </c>
    </row>
    <row r="13" spans="1:24" ht="15.75" x14ac:dyDescent="0.25">
      <c r="A13" s="84">
        <v>9</v>
      </c>
      <c r="B13" s="64">
        <f t="shared" ca="1" si="11"/>
        <v>78.17</v>
      </c>
      <c r="C13" s="64">
        <f t="shared" ca="1" si="12"/>
        <v>79.06</v>
      </c>
      <c r="D13" s="64">
        <f t="shared" ca="1" si="0"/>
        <v>78.36</v>
      </c>
      <c r="E13" s="89">
        <v>81.24666666666667</v>
      </c>
      <c r="F13" s="89">
        <v>71.706666666666663</v>
      </c>
      <c r="G13" s="89">
        <v>55.22</v>
      </c>
      <c r="H13" s="92">
        <f t="shared" ca="1" si="13"/>
        <v>78.530000000000015</v>
      </c>
      <c r="I13" s="92">
        <f t="shared" ca="1" si="14"/>
        <v>65.69</v>
      </c>
      <c r="J13" s="92">
        <f t="shared" ca="1" si="15"/>
        <v>65.44</v>
      </c>
      <c r="K13" s="92">
        <f t="shared" ca="1" si="1"/>
        <v>65.739999999999995</v>
      </c>
      <c r="L13" s="92">
        <f t="shared" ca="1" si="2"/>
        <v>65.623333333333335</v>
      </c>
      <c r="M13" s="92" t="str">
        <f t="shared" ca="1" si="16"/>
        <v xml:space="preserve"> </v>
      </c>
      <c r="N13" s="92" t="str">
        <f t="shared" ca="1" si="3"/>
        <v xml:space="preserve"> </v>
      </c>
      <c r="O13" s="92" t="str">
        <f t="shared" ca="1" si="4"/>
        <v xml:space="preserve"> </v>
      </c>
      <c r="P13" s="92" t="str">
        <f t="shared" ca="1" si="5"/>
        <v xml:space="preserve"> </v>
      </c>
      <c r="Q13" s="92" t="str">
        <f t="shared" ca="1" si="6"/>
        <v xml:space="preserve"> </v>
      </c>
      <c r="R13" s="92" t="str">
        <f t="shared" ca="1" si="7"/>
        <v xml:space="preserve"> </v>
      </c>
      <c r="S13" s="92" t="str">
        <f t="shared" ca="1" si="8"/>
        <v xml:space="preserve"> </v>
      </c>
      <c r="T13" s="92" t="str">
        <f t="shared" ca="1" si="9"/>
        <v xml:space="preserve"> </v>
      </c>
      <c r="U13" s="92" t="str">
        <f t="shared" ca="1" si="10"/>
        <v xml:space="preserve"> </v>
      </c>
      <c r="V13" s="104" t="str">
        <f t="shared" ref="V13:V33" ca="1" si="18">IF(M13=" "," ",(M13-P13)/M13)</f>
        <v xml:space="preserve"> </v>
      </c>
      <c r="W13" s="104"/>
      <c r="X13" s="89">
        <v>54.37</v>
      </c>
    </row>
    <row r="14" spans="1:24" ht="15.75" x14ac:dyDescent="0.25">
      <c r="A14" s="84">
        <v>10</v>
      </c>
      <c r="B14" s="64">
        <f t="shared" ca="1" si="11"/>
        <v>77.75</v>
      </c>
      <c r="C14" s="64">
        <f t="shared" ca="1" si="12"/>
        <v>77.31</v>
      </c>
      <c r="D14" s="64">
        <f t="shared" ca="1" si="0"/>
        <v>77.959999999999994</v>
      </c>
      <c r="E14" s="89">
        <v>81.27000000000001</v>
      </c>
      <c r="F14" s="89">
        <v>72.45</v>
      </c>
      <c r="G14" s="89">
        <v>54.81</v>
      </c>
      <c r="H14" s="92">
        <f t="shared" ca="1" si="13"/>
        <v>77.673333333333332</v>
      </c>
      <c r="I14" s="92">
        <f t="shared" ca="1" si="14"/>
        <v>65.349999999999994</v>
      </c>
      <c r="J14" s="92">
        <f t="shared" ca="1" si="15"/>
        <v>65.239999999999995</v>
      </c>
      <c r="K14" s="92">
        <f t="shared" ca="1" si="1"/>
        <v>65.63</v>
      </c>
      <c r="L14" s="92">
        <f t="shared" ca="1" si="2"/>
        <v>65.406666666666652</v>
      </c>
      <c r="M14" s="92" t="str">
        <f t="shared" ca="1" si="16"/>
        <v xml:space="preserve"> </v>
      </c>
      <c r="N14" s="92" t="str">
        <f t="shared" ca="1" si="3"/>
        <v xml:space="preserve"> </v>
      </c>
      <c r="O14" s="92" t="str">
        <f t="shared" ca="1" si="4"/>
        <v xml:space="preserve"> </v>
      </c>
      <c r="P14" s="92" t="str">
        <f t="shared" ca="1" si="5"/>
        <v xml:space="preserve"> </v>
      </c>
      <c r="Q14" s="92" t="str">
        <f t="shared" ca="1" si="6"/>
        <v xml:space="preserve"> </v>
      </c>
      <c r="R14" s="92" t="str">
        <f t="shared" ca="1" si="7"/>
        <v xml:space="preserve"> </v>
      </c>
      <c r="S14" s="92" t="str">
        <f t="shared" ca="1" si="8"/>
        <v xml:space="preserve"> </v>
      </c>
      <c r="T14" s="92" t="str">
        <f t="shared" ca="1" si="9"/>
        <v xml:space="preserve"> </v>
      </c>
      <c r="U14" s="92" t="str">
        <f t="shared" ca="1" si="10"/>
        <v xml:space="preserve"> </v>
      </c>
      <c r="V14" s="104" t="str">
        <f t="shared" ca="1" si="18"/>
        <v xml:space="preserve"> </v>
      </c>
      <c r="W14" s="104"/>
      <c r="X14" s="89">
        <v>54.26</v>
      </c>
    </row>
    <row r="15" spans="1:24" ht="15.75" x14ac:dyDescent="0.25">
      <c r="A15" s="84">
        <v>11</v>
      </c>
      <c r="B15" s="64">
        <f t="shared" ca="1" si="11"/>
        <v>77.849999999999994</v>
      </c>
      <c r="C15" s="64">
        <f t="shared" ca="1" si="12"/>
        <v>77.59</v>
      </c>
      <c r="D15" s="64">
        <f t="shared" ca="1" si="0"/>
        <v>77.14</v>
      </c>
      <c r="E15" s="89">
        <v>82.350000000000009</v>
      </c>
      <c r="F15" s="89">
        <v>72.863333333333344</v>
      </c>
      <c r="G15" s="89">
        <v>54.66</v>
      </c>
      <c r="H15" s="92">
        <f t="shared" ca="1" si="13"/>
        <v>77.526666666666657</v>
      </c>
      <c r="I15" s="92">
        <f t="shared" ca="1" si="14"/>
        <v>65.75</v>
      </c>
      <c r="J15" s="92">
        <f t="shared" ca="1" si="15"/>
        <v>65.349999999999994</v>
      </c>
      <c r="K15" s="92">
        <f t="shared" ca="1" si="1"/>
        <v>65.36</v>
      </c>
      <c r="L15" s="92">
        <f t="shared" ca="1" si="2"/>
        <v>65.486666666666665</v>
      </c>
      <c r="M15" s="92" t="str">
        <f t="shared" ca="1" si="16"/>
        <v xml:space="preserve"> </v>
      </c>
      <c r="N15" s="92" t="str">
        <f t="shared" ca="1" si="3"/>
        <v xml:space="preserve"> </v>
      </c>
      <c r="O15" s="92" t="str">
        <f t="shared" ca="1" si="4"/>
        <v xml:space="preserve"> </v>
      </c>
      <c r="P15" s="92" t="str">
        <f t="shared" ca="1" si="5"/>
        <v xml:space="preserve"> </v>
      </c>
      <c r="Q15" s="92" t="str">
        <f t="shared" ca="1" si="6"/>
        <v xml:space="preserve"> </v>
      </c>
      <c r="R15" s="92" t="str">
        <f t="shared" ca="1" si="7"/>
        <v xml:space="preserve"> </v>
      </c>
      <c r="S15" s="92" t="str">
        <f t="shared" ca="1" si="8"/>
        <v xml:space="preserve"> </v>
      </c>
      <c r="T15" s="92" t="str">
        <f t="shared" ca="1" si="9"/>
        <v xml:space="preserve"> </v>
      </c>
      <c r="U15" s="92" t="str">
        <f t="shared" ca="1" si="10"/>
        <v xml:space="preserve"> </v>
      </c>
      <c r="V15" s="104" t="str">
        <f t="shared" ca="1" si="18"/>
        <v xml:space="preserve"> </v>
      </c>
      <c r="W15" s="104"/>
      <c r="X15" s="89">
        <v>54.72</v>
      </c>
    </row>
    <row r="16" spans="1:24" ht="15.75" x14ac:dyDescent="0.25">
      <c r="A16" s="84">
        <v>12</v>
      </c>
      <c r="B16" s="64">
        <f t="shared" ca="1" si="11"/>
        <v>76.97</v>
      </c>
      <c r="C16" s="64">
        <f t="shared" ca="1" si="12"/>
        <v>76.349999999999994</v>
      </c>
      <c r="D16" s="64">
        <f t="shared" ca="1" si="0"/>
        <v>77.03</v>
      </c>
      <c r="E16" s="89">
        <v>82.033333333333346</v>
      </c>
      <c r="F16" s="89">
        <v>69</v>
      </c>
      <c r="G16" s="89">
        <v>53.91</v>
      </c>
      <c r="H16" s="92">
        <f t="shared" ca="1" si="13"/>
        <v>76.783333333333331</v>
      </c>
      <c r="I16" s="92">
        <f t="shared" ca="1" si="14"/>
        <v>65.45</v>
      </c>
      <c r="J16" s="92">
        <f t="shared" ca="1" si="15"/>
        <v>65.209999999999994</v>
      </c>
      <c r="K16" s="92">
        <f t="shared" ca="1" si="1"/>
        <v>65.56</v>
      </c>
      <c r="L16" s="92">
        <v>69</v>
      </c>
      <c r="M16" s="92" t="str">
        <f t="shared" ca="1" si="16"/>
        <v xml:space="preserve"> </v>
      </c>
      <c r="N16" s="92" t="str">
        <f t="shared" ca="1" si="3"/>
        <v xml:space="preserve"> </v>
      </c>
      <c r="O16" s="92" t="str">
        <f t="shared" ca="1" si="4"/>
        <v xml:space="preserve"> </v>
      </c>
      <c r="P16" s="92" t="str">
        <f t="shared" ca="1" si="5"/>
        <v xml:space="preserve"> </v>
      </c>
      <c r="Q16" s="92" t="str">
        <f t="shared" ca="1" si="6"/>
        <v xml:space="preserve"> </v>
      </c>
      <c r="R16" s="92" t="str">
        <f t="shared" ca="1" si="7"/>
        <v xml:space="preserve"> </v>
      </c>
      <c r="S16" s="92" t="str">
        <f t="shared" ca="1" si="8"/>
        <v xml:space="preserve"> </v>
      </c>
      <c r="T16" s="92" t="str">
        <f t="shared" ca="1" si="9"/>
        <v xml:space="preserve"> </v>
      </c>
      <c r="U16" s="92" t="str">
        <f t="shared" ca="1" si="10"/>
        <v xml:space="preserve"> </v>
      </c>
      <c r="V16" s="104" t="str">
        <f t="shared" ca="1" si="18"/>
        <v xml:space="preserve"> </v>
      </c>
      <c r="W16" s="104"/>
      <c r="X16" s="89">
        <v>54.45</v>
      </c>
    </row>
    <row r="17" spans="1:24" ht="15.75" x14ac:dyDescent="0.25">
      <c r="A17" s="84">
        <v>13</v>
      </c>
      <c r="B17" s="64">
        <f t="shared" ca="1" si="11"/>
        <v>76.900000000000006</v>
      </c>
      <c r="C17" s="64">
        <f t="shared" ca="1" si="12"/>
        <v>76.959999999999994</v>
      </c>
      <c r="D17" s="64">
        <f t="shared" ca="1" si="0"/>
        <v>77.08</v>
      </c>
      <c r="E17" s="89">
        <v>81.72</v>
      </c>
      <c r="F17" s="89">
        <v>70.805000000000007</v>
      </c>
      <c r="G17" s="89">
        <v>53.61</v>
      </c>
      <c r="H17" s="92">
        <f t="shared" ca="1" si="13"/>
        <v>76.98</v>
      </c>
      <c r="I17" s="92">
        <f t="shared" ca="1" si="14"/>
        <v>65.459999999999994</v>
      </c>
      <c r="J17" s="92">
        <f t="shared" ca="1" si="15"/>
        <v>65.47</v>
      </c>
      <c r="K17" s="92">
        <f t="shared" ca="1" si="1"/>
        <v>65.319999999999993</v>
      </c>
      <c r="L17" s="92">
        <f t="shared" ca="1" si="2"/>
        <v>65.416666666666671</v>
      </c>
      <c r="M17" s="92" t="str">
        <f t="shared" ca="1" si="16"/>
        <v xml:space="preserve"> </v>
      </c>
      <c r="N17" s="92" t="str">
        <f t="shared" ca="1" si="3"/>
        <v xml:space="preserve"> </v>
      </c>
      <c r="O17" s="92" t="str">
        <f t="shared" ca="1" si="4"/>
        <v xml:space="preserve"> </v>
      </c>
      <c r="P17" s="92" t="str">
        <f t="shared" ca="1" si="5"/>
        <v xml:space="preserve"> </v>
      </c>
      <c r="Q17" s="92" t="str">
        <f t="shared" ca="1" si="6"/>
        <v xml:space="preserve"> </v>
      </c>
      <c r="R17" s="92" t="str">
        <f t="shared" ca="1" si="7"/>
        <v xml:space="preserve"> </v>
      </c>
      <c r="S17" s="92" t="str">
        <f t="shared" ca="1" si="8"/>
        <v xml:space="preserve"> </v>
      </c>
      <c r="T17" s="92" t="str">
        <f t="shared" ca="1" si="9"/>
        <v xml:space="preserve"> </v>
      </c>
      <c r="U17" s="92" t="str">
        <f t="shared" ca="1" si="10"/>
        <v xml:space="preserve"> </v>
      </c>
      <c r="V17" s="104" t="str">
        <f t="shared" ca="1" si="18"/>
        <v xml:space="preserve"> </v>
      </c>
      <c r="W17" s="104"/>
      <c r="X17" s="89">
        <v>54.25</v>
      </c>
    </row>
    <row r="18" spans="1:24" ht="15.75" x14ac:dyDescent="0.25">
      <c r="A18" s="84">
        <v>14</v>
      </c>
      <c r="B18" s="64">
        <f t="shared" ca="1" si="11"/>
        <v>71.31</v>
      </c>
      <c r="C18" s="64">
        <f t="shared" ca="1" si="12"/>
        <v>73.56</v>
      </c>
      <c r="D18" s="64">
        <f t="shared" ca="1" si="0"/>
        <v>74.489999999999995</v>
      </c>
      <c r="E18" s="89">
        <v>81.776666666666671</v>
      </c>
      <c r="F18" s="89">
        <v>74.046666666666667</v>
      </c>
      <c r="G18" s="89">
        <v>53.42</v>
      </c>
      <c r="H18" s="92">
        <f t="shared" ca="1" si="13"/>
        <v>73.12</v>
      </c>
      <c r="I18" s="92">
        <f t="shared" ca="1" si="14"/>
        <v>64.87</v>
      </c>
      <c r="J18" s="92">
        <f t="shared" ca="1" si="15"/>
        <v>64.28</v>
      </c>
      <c r="K18" s="92">
        <f t="shared" ca="1" si="1"/>
        <v>64.55</v>
      </c>
      <c r="L18" s="92">
        <f t="shared" ca="1" si="2"/>
        <v>64.566666666666663</v>
      </c>
      <c r="M18" s="92" t="str">
        <f t="shared" ca="1" si="16"/>
        <v xml:space="preserve"> </v>
      </c>
      <c r="N18" s="92" t="str">
        <f t="shared" ca="1" si="3"/>
        <v xml:space="preserve"> </v>
      </c>
      <c r="O18" s="92" t="str">
        <f t="shared" ca="1" si="4"/>
        <v xml:space="preserve"> </v>
      </c>
      <c r="P18" s="92" t="str">
        <f t="shared" ca="1" si="5"/>
        <v xml:space="preserve"> </v>
      </c>
      <c r="Q18" s="92" t="str">
        <f t="shared" ca="1" si="6"/>
        <v xml:space="preserve"> </v>
      </c>
      <c r="R18" s="92" t="str">
        <f t="shared" ca="1" si="7"/>
        <v xml:space="preserve"> </v>
      </c>
      <c r="S18" s="92" t="str">
        <f t="shared" ca="1" si="8"/>
        <v xml:space="preserve"> </v>
      </c>
      <c r="T18" s="92" t="str">
        <f t="shared" ca="1" si="9"/>
        <v xml:space="preserve"> </v>
      </c>
      <c r="U18" s="92" t="str">
        <f t="shared" ca="1" si="10"/>
        <v xml:space="preserve"> </v>
      </c>
      <c r="V18" s="104" t="str">
        <f t="shared" ca="1" si="18"/>
        <v xml:space="preserve"> </v>
      </c>
      <c r="W18" s="104"/>
      <c r="X18" s="89">
        <v>53.17</v>
      </c>
    </row>
    <row r="19" spans="1:24" ht="15.75" x14ac:dyDescent="0.25">
      <c r="A19" s="84">
        <v>15</v>
      </c>
      <c r="B19" s="64">
        <f t="shared" ca="1" si="11"/>
        <v>86.91</v>
      </c>
      <c r="C19" s="64">
        <f t="shared" ca="1" si="12"/>
        <v>80.36</v>
      </c>
      <c r="D19" s="64">
        <f t="shared" ca="1" si="0"/>
        <v>80.180000000000007</v>
      </c>
      <c r="E19" s="89">
        <v>77.89</v>
      </c>
      <c r="F19" s="89">
        <v>72.25</v>
      </c>
      <c r="G19" s="89">
        <v>53.25</v>
      </c>
      <c r="H19" s="92">
        <f t="shared" ca="1" si="13"/>
        <v>82.483333333333334</v>
      </c>
      <c r="I19" s="92">
        <f t="shared" ca="1" si="14"/>
        <v>64.650000000000006</v>
      </c>
      <c r="J19" s="92">
        <f t="shared" ca="1" si="15"/>
        <v>65.42</v>
      </c>
      <c r="K19" s="92">
        <f t="shared" ca="1" si="1"/>
        <v>65.56</v>
      </c>
      <c r="L19" s="92">
        <f t="shared" ca="1" si="2"/>
        <v>65.209999999999994</v>
      </c>
      <c r="M19" s="92" t="str">
        <f t="shared" ca="1" si="16"/>
        <v xml:space="preserve"> </v>
      </c>
      <c r="N19" s="92" t="str">
        <f t="shared" ca="1" si="3"/>
        <v xml:space="preserve"> </v>
      </c>
      <c r="O19" s="92" t="str">
        <f t="shared" ca="1" si="4"/>
        <v xml:space="preserve"> </v>
      </c>
      <c r="P19" s="92" t="str">
        <f t="shared" ca="1" si="5"/>
        <v xml:space="preserve"> </v>
      </c>
      <c r="Q19" s="92" t="str">
        <f t="shared" ca="1" si="6"/>
        <v xml:space="preserve"> </v>
      </c>
      <c r="R19" s="92" t="str">
        <f t="shared" ca="1" si="7"/>
        <v xml:space="preserve"> </v>
      </c>
      <c r="S19" s="92" t="str">
        <f t="shared" ca="1" si="8"/>
        <v xml:space="preserve"> </v>
      </c>
      <c r="T19" s="92" t="str">
        <f t="shared" ca="1" si="9"/>
        <v xml:space="preserve"> </v>
      </c>
      <c r="U19" s="92" t="str">
        <f t="shared" ca="1" si="10"/>
        <v xml:space="preserve"> </v>
      </c>
      <c r="V19" s="104" t="str">
        <f t="shared" ca="1" si="18"/>
        <v xml:space="preserve"> </v>
      </c>
      <c r="W19" s="104"/>
      <c r="X19" s="89">
        <v>54.18</v>
      </c>
    </row>
    <row r="20" spans="1:24" ht="15.75" x14ac:dyDescent="0.25">
      <c r="A20" s="84">
        <v>16</v>
      </c>
      <c r="B20" s="64">
        <f t="shared" ca="1" si="11"/>
        <v>85.12</v>
      </c>
      <c r="D20" s="64">
        <f t="shared" ca="1" si="0"/>
        <v>85.25</v>
      </c>
      <c r="E20" s="89">
        <v>80.913333333333341</v>
      </c>
      <c r="F20" s="89">
        <v>70.150000000000006</v>
      </c>
      <c r="G20" s="89">
        <v>53.49</v>
      </c>
      <c r="H20" s="92">
        <f t="shared" ca="1" si="13"/>
        <v>85.185000000000002</v>
      </c>
      <c r="I20" s="92">
        <f t="shared" ca="1" si="14"/>
        <v>64.709999999999994</v>
      </c>
      <c r="J20" s="92"/>
      <c r="K20" s="92">
        <f t="shared" ca="1" si="1"/>
        <v>64.8</v>
      </c>
      <c r="L20" s="92">
        <f t="shared" ca="1" si="2"/>
        <v>64.754999999999995</v>
      </c>
      <c r="M20" s="92" t="str">
        <f t="shared" ca="1" si="16"/>
        <v xml:space="preserve"> </v>
      </c>
      <c r="N20" s="92" t="str">
        <f t="shared" ca="1" si="3"/>
        <v xml:space="preserve"> </v>
      </c>
      <c r="O20" s="92" t="str">
        <f t="shared" ca="1" si="4"/>
        <v xml:space="preserve"> </v>
      </c>
      <c r="P20" s="92" t="str">
        <f t="shared" ca="1" si="5"/>
        <v xml:space="preserve"> </v>
      </c>
      <c r="Q20" s="92" t="str">
        <f t="shared" ca="1" si="6"/>
        <v xml:space="preserve"> </v>
      </c>
      <c r="R20" s="92" t="str">
        <f t="shared" ca="1" si="7"/>
        <v xml:space="preserve"> </v>
      </c>
      <c r="S20" s="92" t="str">
        <f t="shared" ca="1" si="8"/>
        <v xml:space="preserve"> </v>
      </c>
      <c r="T20" s="92" t="str">
        <f t="shared" ca="1" si="9"/>
        <v xml:space="preserve"> </v>
      </c>
      <c r="U20" s="92" t="str">
        <f t="shared" ca="1" si="10"/>
        <v xml:space="preserve"> </v>
      </c>
      <c r="V20" s="104" t="str">
        <f t="shared" ca="1" si="18"/>
        <v xml:space="preserve"> </v>
      </c>
      <c r="W20" s="104"/>
      <c r="X20" s="89">
        <v>54.75</v>
      </c>
    </row>
    <row r="21" spans="1:24" ht="15.75" x14ac:dyDescent="0.25">
      <c r="A21" s="84">
        <v>17</v>
      </c>
      <c r="B21" s="64">
        <f t="shared" ca="1" si="11"/>
        <v>84.46</v>
      </c>
      <c r="C21" s="64">
        <f t="shared" ca="1" si="12"/>
        <v>83.77</v>
      </c>
      <c r="D21" s="64">
        <f t="shared" ca="1" si="0"/>
        <v>83.56</v>
      </c>
      <c r="E21" s="89">
        <v>81.040000000000006</v>
      </c>
      <c r="F21" s="89">
        <v>70.309999999999988</v>
      </c>
      <c r="G21" s="89">
        <v>52.99</v>
      </c>
      <c r="H21" s="92">
        <f t="shared" ca="1" si="13"/>
        <v>83.929999999999993</v>
      </c>
      <c r="I21" s="92">
        <f t="shared" ca="1" si="14"/>
        <v>64.72</v>
      </c>
      <c r="J21" s="92">
        <f t="shared" ca="1" si="15"/>
        <v>64.03</v>
      </c>
      <c r="K21" s="92">
        <f t="shared" ca="1" si="1"/>
        <v>63.9</v>
      </c>
      <c r="L21" s="92">
        <f t="shared" ca="1" si="2"/>
        <v>64.216666666666669</v>
      </c>
      <c r="M21" s="92" t="str">
        <f t="shared" ca="1" si="16"/>
        <v xml:space="preserve"> </v>
      </c>
      <c r="N21" s="92" t="str">
        <f t="shared" ca="1" si="3"/>
        <v xml:space="preserve"> </v>
      </c>
      <c r="O21" s="92" t="str">
        <f t="shared" ca="1" si="4"/>
        <v xml:space="preserve"> </v>
      </c>
      <c r="P21" s="92" t="str">
        <f t="shared" ca="1" si="5"/>
        <v xml:space="preserve"> </v>
      </c>
      <c r="Q21" s="92" t="str">
        <f t="shared" ca="1" si="6"/>
        <v xml:space="preserve"> </v>
      </c>
      <c r="R21" s="92" t="str">
        <f t="shared" ca="1" si="7"/>
        <v xml:space="preserve"> </v>
      </c>
      <c r="S21" s="92" t="str">
        <f t="shared" ca="1" si="8"/>
        <v xml:space="preserve"> </v>
      </c>
      <c r="T21" s="92" t="str">
        <f t="shared" ca="1" si="9"/>
        <v xml:space="preserve"> </v>
      </c>
      <c r="U21" s="92" t="str">
        <f t="shared" ca="1" si="10"/>
        <v xml:space="preserve"> </v>
      </c>
      <c r="V21" s="104" t="str">
        <f t="shared" ca="1" si="18"/>
        <v xml:space="preserve"> </v>
      </c>
      <c r="W21" s="104"/>
      <c r="X21" s="89">
        <v>54.81</v>
      </c>
    </row>
    <row r="22" spans="1:24" ht="15.75" x14ac:dyDescent="0.25">
      <c r="A22" s="84">
        <v>18</v>
      </c>
      <c r="B22" s="64">
        <f t="shared" ca="1" si="11"/>
        <v>84.36</v>
      </c>
      <c r="C22" s="64">
        <f t="shared" ca="1" si="12"/>
        <v>83.96</v>
      </c>
      <c r="D22" s="64">
        <f t="shared" ca="1" si="0"/>
        <v>84.12</v>
      </c>
      <c r="E22" s="89">
        <v>81.036666666666676</v>
      </c>
      <c r="F22" s="89">
        <v>71.236666666666665</v>
      </c>
      <c r="G22" s="89">
        <v>52.9</v>
      </c>
      <c r="H22" s="92">
        <f t="shared" ca="1" si="13"/>
        <v>84.146666666666661</v>
      </c>
      <c r="I22" s="92">
        <f t="shared" ca="1" si="14"/>
        <v>64.78</v>
      </c>
      <c r="J22" s="92">
        <f t="shared" ca="1" si="15"/>
        <v>64.14</v>
      </c>
      <c r="K22" s="92">
        <f t="shared" ca="1" si="1"/>
        <v>64.349999999999994</v>
      </c>
      <c r="L22" s="92">
        <f t="shared" ca="1" si="2"/>
        <v>64.423333333333332</v>
      </c>
      <c r="M22" s="92" t="str">
        <f t="shared" ca="1" si="16"/>
        <v xml:space="preserve"> </v>
      </c>
      <c r="N22" s="92" t="str">
        <f t="shared" ca="1" si="3"/>
        <v xml:space="preserve"> </v>
      </c>
      <c r="O22" s="92" t="str">
        <f t="shared" ca="1" si="4"/>
        <v xml:space="preserve"> </v>
      </c>
      <c r="P22" s="92" t="str">
        <f t="shared" ca="1" si="5"/>
        <v xml:space="preserve"> </v>
      </c>
      <c r="Q22" s="92" t="str">
        <f t="shared" ca="1" si="6"/>
        <v xml:space="preserve"> </v>
      </c>
      <c r="R22" s="92" t="str">
        <f t="shared" ca="1" si="7"/>
        <v xml:space="preserve"> </v>
      </c>
      <c r="S22" s="92" t="str">
        <f t="shared" ca="1" si="8"/>
        <v xml:space="preserve"> </v>
      </c>
      <c r="T22" s="92" t="str">
        <f t="shared" ca="1" si="9"/>
        <v xml:space="preserve"> </v>
      </c>
      <c r="U22" s="92" t="str">
        <f t="shared" ca="1" si="10"/>
        <v xml:space="preserve"> </v>
      </c>
      <c r="V22" s="104" t="str">
        <f t="shared" ca="1" si="18"/>
        <v xml:space="preserve"> </v>
      </c>
      <c r="W22" s="104"/>
      <c r="X22" s="89">
        <v>54.33</v>
      </c>
    </row>
    <row r="23" spans="1:24" ht="15.75" x14ac:dyDescent="0.25">
      <c r="A23" s="84">
        <v>19</v>
      </c>
      <c r="B23" s="64">
        <f t="shared" ca="1" si="11"/>
        <v>84.29</v>
      </c>
      <c r="C23" s="64">
        <f t="shared" ca="1" si="12"/>
        <v>84.15</v>
      </c>
      <c r="D23" s="64">
        <f t="shared" ca="1" si="0"/>
        <v>84.41</v>
      </c>
      <c r="E23" s="89">
        <v>80.61</v>
      </c>
      <c r="F23" s="89">
        <v>71.083333333333329</v>
      </c>
      <c r="G23" s="89">
        <v>52.56</v>
      </c>
      <c r="H23" s="92">
        <f t="shared" ca="1" si="13"/>
        <v>84.283333333333331</v>
      </c>
      <c r="I23" s="92">
        <f t="shared" ca="1" si="14"/>
        <v>64.66</v>
      </c>
      <c r="J23" s="92">
        <f t="shared" ca="1" si="15"/>
        <v>64.540000000000006</v>
      </c>
      <c r="K23" s="92">
        <f t="shared" ca="1" si="1"/>
        <v>64.17</v>
      </c>
      <c r="L23" s="92">
        <f t="shared" ca="1" si="2"/>
        <v>64.456666666666663</v>
      </c>
      <c r="M23" s="92" t="str">
        <f t="shared" ca="1" si="16"/>
        <v xml:space="preserve"> </v>
      </c>
      <c r="N23" s="92" t="str">
        <f t="shared" ca="1" si="3"/>
        <v xml:space="preserve"> </v>
      </c>
      <c r="O23" s="92" t="str">
        <f t="shared" ca="1" si="4"/>
        <v xml:space="preserve"> </v>
      </c>
      <c r="P23" s="92" t="str">
        <f t="shared" ca="1" si="5"/>
        <v xml:space="preserve"> </v>
      </c>
      <c r="Q23" s="92" t="str">
        <f t="shared" ca="1" si="6"/>
        <v xml:space="preserve"> </v>
      </c>
      <c r="R23" s="92" t="str">
        <f t="shared" ca="1" si="7"/>
        <v xml:space="preserve"> </v>
      </c>
      <c r="S23" s="92" t="str">
        <f t="shared" ca="1" si="8"/>
        <v xml:space="preserve"> </v>
      </c>
      <c r="T23" s="92" t="str">
        <f t="shared" ca="1" si="9"/>
        <v xml:space="preserve"> </v>
      </c>
      <c r="U23" s="92" t="str">
        <f t="shared" ca="1" si="10"/>
        <v xml:space="preserve"> </v>
      </c>
      <c r="V23" s="104" t="str">
        <f t="shared" ca="1" si="18"/>
        <v xml:space="preserve"> </v>
      </c>
      <c r="W23" s="104"/>
      <c r="X23" s="89">
        <v>54.62</v>
      </c>
    </row>
    <row r="24" spans="1:24" ht="15.75" x14ac:dyDescent="0.25">
      <c r="A24" s="84">
        <v>20</v>
      </c>
      <c r="B24" s="64">
        <f t="shared" ca="1" si="11"/>
        <v>85.11</v>
      </c>
      <c r="C24" s="64">
        <f t="shared" ca="1" si="12"/>
        <v>84.9</v>
      </c>
      <c r="D24" s="64">
        <f t="shared" ca="1" si="0"/>
        <v>84.61</v>
      </c>
      <c r="E24" s="89">
        <v>80.90666666666668</v>
      </c>
      <c r="F24" s="89">
        <v>70.716666666666669</v>
      </c>
      <c r="G24" s="89">
        <v>52.71</v>
      </c>
      <c r="H24" s="92">
        <f t="shared" ca="1" si="13"/>
        <v>84.873333333333335</v>
      </c>
      <c r="I24" s="92">
        <f t="shared" ca="1" si="14"/>
        <v>63.99</v>
      </c>
      <c r="J24" s="92">
        <f t="shared" ca="1" si="15"/>
        <v>63.83</v>
      </c>
      <c r="K24" s="92">
        <f t="shared" ca="1" si="1"/>
        <v>64.739999999999995</v>
      </c>
      <c r="L24" s="92">
        <f t="shared" ca="1" si="2"/>
        <v>64.186666666666667</v>
      </c>
      <c r="M24" s="92" t="str">
        <f t="shared" ca="1" si="16"/>
        <v xml:space="preserve"> </v>
      </c>
      <c r="N24" s="92" t="str">
        <f t="shared" ca="1" si="3"/>
        <v xml:space="preserve"> </v>
      </c>
      <c r="O24" s="92" t="str">
        <f t="shared" ca="1" si="4"/>
        <v xml:space="preserve"> </v>
      </c>
      <c r="P24" s="92" t="str">
        <f t="shared" ca="1" si="5"/>
        <v xml:space="preserve"> </v>
      </c>
      <c r="Q24" s="92" t="str">
        <f t="shared" ca="1" si="6"/>
        <v xml:space="preserve"> </v>
      </c>
      <c r="R24" s="92" t="str">
        <f t="shared" ca="1" si="7"/>
        <v xml:space="preserve"> </v>
      </c>
      <c r="S24" s="92" t="str">
        <f t="shared" ca="1" si="8"/>
        <v xml:space="preserve"> </v>
      </c>
      <c r="T24" s="92" t="str">
        <f t="shared" ca="1" si="9"/>
        <v xml:space="preserve"> </v>
      </c>
      <c r="U24" s="92" t="str">
        <f t="shared" ca="1" si="10"/>
        <v xml:space="preserve"> </v>
      </c>
      <c r="V24" s="104" t="str">
        <f t="shared" ca="1" si="18"/>
        <v xml:space="preserve"> </v>
      </c>
      <c r="W24" s="104"/>
      <c r="X24" s="89">
        <v>54.75</v>
      </c>
    </row>
    <row r="25" spans="1:24" ht="15.75" x14ac:dyDescent="0.25">
      <c r="A25" s="84">
        <v>21</v>
      </c>
      <c r="B25" s="64">
        <f t="shared" ca="1" si="11"/>
        <v>83.78</v>
      </c>
      <c r="C25" s="64">
        <f t="shared" ca="1" si="12"/>
        <v>83.55</v>
      </c>
      <c r="D25" s="64">
        <f t="shared" ca="1" si="0"/>
        <v>83.86</v>
      </c>
      <c r="E25" s="89">
        <v>81.77</v>
      </c>
      <c r="F25" s="89">
        <v>70.963333333333338</v>
      </c>
      <c r="G25" s="89">
        <v>54.17</v>
      </c>
      <c r="H25" s="92">
        <f t="shared" ca="1" si="13"/>
        <v>83.73</v>
      </c>
      <c r="I25" s="92">
        <f t="shared" ca="1" si="14"/>
        <v>64.03</v>
      </c>
      <c r="J25" s="92">
        <f t="shared" ca="1" si="15"/>
        <v>64.239999999999995</v>
      </c>
      <c r="K25" s="92">
        <f t="shared" ca="1" si="1"/>
        <v>64.52</v>
      </c>
      <c r="L25" s="92">
        <f t="shared" ca="1" si="2"/>
        <v>64.263333333333321</v>
      </c>
      <c r="M25" s="92" t="str">
        <f t="shared" ca="1" si="16"/>
        <v xml:space="preserve"> </v>
      </c>
      <c r="N25" s="92" t="str">
        <f t="shared" ca="1" si="3"/>
        <v xml:space="preserve"> </v>
      </c>
      <c r="O25" s="92" t="str">
        <f t="shared" ca="1" si="4"/>
        <v xml:space="preserve"> </v>
      </c>
      <c r="P25" s="92" t="str">
        <f t="shared" ca="1" si="5"/>
        <v xml:space="preserve"> </v>
      </c>
      <c r="Q25" s="92" t="str">
        <f t="shared" ca="1" si="6"/>
        <v xml:space="preserve"> </v>
      </c>
      <c r="R25" s="92" t="str">
        <f t="shared" ca="1" si="7"/>
        <v xml:space="preserve"> </v>
      </c>
      <c r="S25" s="92" t="str">
        <f t="shared" ca="1" si="8"/>
        <v xml:space="preserve"> </v>
      </c>
      <c r="T25" s="92" t="str">
        <f t="shared" ca="1" si="9"/>
        <v xml:space="preserve"> </v>
      </c>
      <c r="U25" s="92" t="str">
        <f t="shared" ca="1" si="10"/>
        <v xml:space="preserve"> </v>
      </c>
      <c r="V25" s="104" t="str">
        <f t="shared" ca="1" si="18"/>
        <v xml:space="preserve"> </v>
      </c>
      <c r="W25" s="104"/>
      <c r="X25" s="89">
        <v>54.47</v>
      </c>
    </row>
    <row r="26" spans="1:24" ht="15.75" x14ac:dyDescent="0.25">
      <c r="A26" s="84">
        <v>22</v>
      </c>
      <c r="B26" s="64">
        <f t="shared" ca="1" si="11"/>
        <v>84.27</v>
      </c>
      <c r="C26" s="64">
        <f t="shared" ca="1" si="12"/>
        <v>84.65</v>
      </c>
      <c r="D26" s="64">
        <f t="shared" ca="1" si="0"/>
        <v>84.26</v>
      </c>
      <c r="E26" s="89">
        <v>81.34</v>
      </c>
      <c r="F26" s="89">
        <v>71.133333333333326</v>
      </c>
      <c r="G26" s="89">
        <v>54.35</v>
      </c>
      <c r="H26" s="92">
        <f t="shared" ca="1" si="13"/>
        <v>84.393333333333331</v>
      </c>
      <c r="I26" s="92">
        <f t="shared" ca="1" si="14"/>
        <v>64.13</v>
      </c>
      <c r="J26" s="92">
        <f t="shared" ca="1" si="15"/>
        <v>64.319999999999993</v>
      </c>
      <c r="K26" s="92">
        <f t="shared" ca="1" si="1"/>
        <v>64.02</v>
      </c>
      <c r="L26" s="92">
        <f t="shared" ca="1" si="2"/>
        <v>64.156666666666652</v>
      </c>
      <c r="M26" s="92" t="str">
        <f t="shared" ca="1" si="16"/>
        <v xml:space="preserve"> </v>
      </c>
      <c r="N26" s="92" t="str">
        <f t="shared" ca="1" si="3"/>
        <v xml:space="preserve"> </v>
      </c>
      <c r="O26" s="92" t="str">
        <f t="shared" ca="1" si="4"/>
        <v xml:space="preserve"> </v>
      </c>
      <c r="P26" s="92" t="str">
        <f t="shared" ca="1" si="5"/>
        <v xml:space="preserve"> </v>
      </c>
      <c r="Q26" s="92" t="str">
        <f t="shared" ca="1" si="6"/>
        <v xml:space="preserve"> </v>
      </c>
      <c r="R26" s="92" t="str">
        <f t="shared" ca="1" si="7"/>
        <v xml:space="preserve"> </v>
      </c>
      <c r="S26" s="92" t="str">
        <f t="shared" ca="1" si="8"/>
        <v xml:space="preserve"> </v>
      </c>
      <c r="T26" s="92" t="str">
        <f t="shared" ca="1" si="9"/>
        <v xml:space="preserve"> </v>
      </c>
      <c r="U26" s="92" t="str">
        <f t="shared" ca="1" si="10"/>
        <v xml:space="preserve"> </v>
      </c>
      <c r="V26" s="104" t="str">
        <f t="shared" ca="1" si="18"/>
        <v xml:space="preserve"> </v>
      </c>
      <c r="W26" s="104"/>
      <c r="X26" s="89">
        <v>54.21</v>
      </c>
    </row>
    <row r="27" spans="1:24" ht="15.75" x14ac:dyDescent="0.25">
      <c r="A27" s="84">
        <v>23</v>
      </c>
      <c r="B27" s="64">
        <f t="shared" ca="1" si="11"/>
        <v>84.39</v>
      </c>
      <c r="C27" s="64">
        <f t="shared" ca="1" si="12"/>
        <v>84.33</v>
      </c>
      <c r="D27" s="64">
        <f t="shared" ca="1" si="0"/>
        <v>84.65</v>
      </c>
      <c r="E27" s="89">
        <v>81.853333333333339</v>
      </c>
      <c r="F27" s="89">
        <v>70.643333333333331</v>
      </c>
      <c r="G27" s="89">
        <v>53.95</v>
      </c>
      <c r="H27" s="92">
        <f t="shared" ca="1" si="13"/>
        <v>84.456666666666663</v>
      </c>
      <c r="I27" s="92">
        <f t="shared" ca="1" si="14"/>
        <v>63.93</v>
      </c>
      <c r="J27" s="92">
        <f t="shared" ca="1" si="15"/>
        <v>64.45</v>
      </c>
      <c r="K27" s="92">
        <f t="shared" ca="1" si="1"/>
        <v>64.27</v>
      </c>
      <c r="L27" s="92">
        <f t="shared" ca="1" si="2"/>
        <v>64.216666666666654</v>
      </c>
      <c r="M27" s="92" t="str">
        <f t="shared" ca="1" si="16"/>
        <v xml:space="preserve"> </v>
      </c>
      <c r="N27" s="92" t="str">
        <f t="shared" ca="1" si="3"/>
        <v xml:space="preserve"> </v>
      </c>
      <c r="O27" s="92" t="str">
        <f t="shared" ca="1" si="4"/>
        <v xml:space="preserve"> </v>
      </c>
      <c r="P27" s="92" t="str">
        <f t="shared" ca="1" si="5"/>
        <v xml:space="preserve"> </v>
      </c>
      <c r="Q27" s="92" t="str">
        <f t="shared" ca="1" si="6"/>
        <v xml:space="preserve"> </v>
      </c>
      <c r="R27" s="92" t="str">
        <f t="shared" ca="1" si="7"/>
        <v xml:space="preserve"> </v>
      </c>
      <c r="S27" s="92" t="str">
        <f t="shared" ca="1" si="8"/>
        <v xml:space="preserve"> </v>
      </c>
      <c r="T27" s="92" t="str">
        <f t="shared" ca="1" si="9"/>
        <v xml:space="preserve"> </v>
      </c>
      <c r="U27" s="92" t="str">
        <f t="shared" ca="1" si="10"/>
        <v xml:space="preserve"> </v>
      </c>
      <c r="V27" s="104" t="str">
        <f t="shared" ca="1" si="18"/>
        <v xml:space="preserve"> </v>
      </c>
      <c r="W27" s="104"/>
      <c r="X27" s="89">
        <v>54.84</v>
      </c>
    </row>
    <row r="28" spans="1:24" ht="15.75" x14ac:dyDescent="0.25">
      <c r="A28" s="84">
        <v>24</v>
      </c>
      <c r="B28" s="64">
        <f t="shared" ca="1" si="11"/>
        <v>84.4</v>
      </c>
      <c r="C28" s="64">
        <f t="shared" ca="1" si="12"/>
        <v>83.15</v>
      </c>
      <c r="D28" s="64">
        <f t="shared" ca="1" si="0"/>
        <v>84.44</v>
      </c>
      <c r="E28" s="89">
        <v>79.983333333333334</v>
      </c>
      <c r="F28" s="89">
        <v>70.13666666666667</v>
      </c>
      <c r="G28" s="89">
        <v>53.74</v>
      </c>
      <c r="H28" s="92">
        <f t="shared" ca="1" si="13"/>
        <v>83.99666666666667</v>
      </c>
      <c r="I28" s="92">
        <f t="shared" ca="1" si="14"/>
        <v>64.14</v>
      </c>
      <c r="J28" s="92">
        <f t="shared" ca="1" si="15"/>
        <v>63.38</v>
      </c>
      <c r="K28" s="92">
        <f t="shared" ca="1" si="1"/>
        <v>63.96</v>
      </c>
      <c r="L28" s="92">
        <f t="shared" ca="1" si="2"/>
        <v>63.826666666666675</v>
      </c>
      <c r="M28" s="92" t="str">
        <f t="shared" ca="1" si="16"/>
        <v xml:space="preserve"> </v>
      </c>
      <c r="N28" s="92" t="str">
        <f t="shared" ca="1" si="3"/>
        <v xml:space="preserve"> </v>
      </c>
      <c r="O28" s="92" t="str">
        <f t="shared" ca="1" si="4"/>
        <v xml:space="preserve"> </v>
      </c>
      <c r="P28" s="92" t="str">
        <f t="shared" ca="1" si="5"/>
        <v xml:space="preserve"> </v>
      </c>
      <c r="Q28" s="92" t="str">
        <f t="shared" ca="1" si="6"/>
        <v xml:space="preserve"> </v>
      </c>
      <c r="R28" s="92" t="str">
        <f t="shared" ca="1" si="7"/>
        <v xml:space="preserve"> </v>
      </c>
      <c r="S28" s="92" t="str">
        <f t="shared" ca="1" si="8"/>
        <v xml:space="preserve"> </v>
      </c>
      <c r="T28" s="92" t="str">
        <f t="shared" ca="1" si="9"/>
        <v xml:space="preserve"> </v>
      </c>
      <c r="U28" s="92" t="str">
        <f t="shared" ca="1" si="10"/>
        <v xml:space="preserve"> </v>
      </c>
      <c r="V28" s="104" t="str">
        <f t="shared" ca="1" si="18"/>
        <v xml:space="preserve"> </v>
      </c>
      <c r="W28" s="104"/>
      <c r="X28" s="89">
        <v>53.77</v>
      </c>
    </row>
    <row r="29" spans="1:24" ht="15.75" x14ac:dyDescent="0.25">
      <c r="A29" s="84">
        <v>25</v>
      </c>
      <c r="B29" s="64">
        <f t="shared" ca="1" si="11"/>
        <v>84.06</v>
      </c>
      <c r="C29" s="64">
        <f t="shared" ca="1" si="12"/>
        <v>84.17</v>
      </c>
      <c r="D29" s="64">
        <f t="shared" ca="1" si="0"/>
        <v>83.89</v>
      </c>
      <c r="E29" s="89">
        <v>80.283333333333331</v>
      </c>
      <c r="F29" s="89">
        <v>69.736666666666665</v>
      </c>
      <c r="G29" s="89">
        <v>53.37</v>
      </c>
      <c r="H29" s="92">
        <f t="shared" ca="1" si="13"/>
        <v>84.04</v>
      </c>
      <c r="I29" s="92">
        <f t="shared" ca="1" si="14"/>
        <v>63.97</v>
      </c>
      <c r="J29" s="92">
        <f t="shared" ca="1" si="15"/>
        <v>63.94</v>
      </c>
      <c r="K29" s="92">
        <f t="shared" ca="1" si="1"/>
        <v>63.9</v>
      </c>
      <c r="L29" s="92">
        <f t="shared" ca="1" si="2"/>
        <v>63.936666666666667</v>
      </c>
      <c r="M29" s="92" t="str">
        <f t="shared" ca="1" si="16"/>
        <v xml:space="preserve"> </v>
      </c>
      <c r="N29" s="92" t="str">
        <f t="shared" ca="1" si="3"/>
        <v xml:space="preserve"> </v>
      </c>
      <c r="O29" s="92" t="str">
        <f t="shared" ca="1" si="4"/>
        <v xml:space="preserve"> </v>
      </c>
      <c r="P29" s="92" t="str">
        <f t="shared" ca="1" si="5"/>
        <v xml:space="preserve"> </v>
      </c>
      <c r="Q29" s="92" t="str">
        <f t="shared" ca="1" si="6"/>
        <v xml:space="preserve"> </v>
      </c>
      <c r="R29" s="92" t="str">
        <f t="shared" ca="1" si="7"/>
        <v xml:space="preserve"> </v>
      </c>
      <c r="S29" s="92" t="str">
        <f t="shared" ca="1" si="8"/>
        <v xml:space="preserve"> </v>
      </c>
      <c r="T29" s="92" t="str">
        <f t="shared" ca="1" si="9"/>
        <v xml:space="preserve"> </v>
      </c>
      <c r="U29" s="92" t="str">
        <f t="shared" ca="1" si="10"/>
        <v xml:space="preserve"> </v>
      </c>
      <c r="V29" s="104" t="str">
        <f t="shared" ca="1" si="18"/>
        <v xml:space="preserve"> </v>
      </c>
      <c r="W29" s="104"/>
      <c r="X29" s="98"/>
    </row>
    <row r="30" spans="1:24" ht="15.75" x14ac:dyDescent="0.25">
      <c r="A30" s="84">
        <v>26</v>
      </c>
      <c r="B30" s="64">
        <f t="shared" ca="1" si="11"/>
        <v>84.46</v>
      </c>
      <c r="C30" s="64">
        <f t="shared" ca="1" si="12"/>
        <v>84.37</v>
      </c>
      <c r="D30" s="64">
        <f t="shared" ca="1" si="0"/>
        <v>84.14</v>
      </c>
      <c r="E30" s="89">
        <v>81.850000000000009</v>
      </c>
      <c r="F30" s="89">
        <v>71.16</v>
      </c>
      <c r="G30" s="89">
        <v>54.72</v>
      </c>
      <c r="H30" s="92">
        <f t="shared" ca="1" si="13"/>
        <v>84.323333333333323</v>
      </c>
      <c r="I30" s="92">
        <f t="shared" ca="1" si="14"/>
        <v>64.75</v>
      </c>
      <c r="J30" s="92">
        <f t="shared" ca="1" si="15"/>
        <v>63.74</v>
      </c>
      <c r="K30" s="92">
        <f t="shared" ca="1" si="1"/>
        <v>63.36</v>
      </c>
      <c r="L30" s="92">
        <f t="shared" ca="1" si="2"/>
        <v>63.95000000000001</v>
      </c>
      <c r="M30" s="92" t="str">
        <f t="shared" ca="1" si="16"/>
        <v xml:space="preserve"> </v>
      </c>
      <c r="N30" s="92" t="str">
        <f t="shared" ca="1" si="3"/>
        <v xml:space="preserve"> </v>
      </c>
      <c r="O30" s="92" t="str">
        <f t="shared" ca="1" si="4"/>
        <v xml:space="preserve"> </v>
      </c>
      <c r="P30" s="92" t="str">
        <f t="shared" ca="1" si="5"/>
        <v xml:space="preserve"> </v>
      </c>
      <c r="Q30" s="92" t="str">
        <f t="shared" ca="1" si="6"/>
        <v xml:space="preserve"> </v>
      </c>
      <c r="R30" s="92" t="str">
        <f t="shared" ca="1" si="7"/>
        <v xml:space="preserve"> </v>
      </c>
      <c r="S30" s="92" t="str">
        <f t="shared" ca="1" si="8"/>
        <v xml:space="preserve"> </v>
      </c>
      <c r="T30" s="92" t="str">
        <f t="shared" ca="1" si="9"/>
        <v xml:space="preserve"> </v>
      </c>
      <c r="U30" s="92" t="str">
        <f t="shared" ca="1" si="10"/>
        <v xml:space="preserve"> </v>
      </c>
      <c r="V30" s="104" t="str">
        <f t="shared" ca="1" si="18"/>
        <v xml:space="preserve"> </v>
      </c>
      <c r="W30" s="104"/>
      <c r="X30" s="98"/>
    </row>
    <row r="31" spans="1:24" ht="15.75" x14ac:dyDescent="0.25">
      <c r="A31" s="84">
        <v>27</v>
      </c>
      <c r="B31" s="64">
        <f t="shared" ca="1" si="11"/>
        <v>84.69</v>
      </c>
      <c r="C31" s="64">
        <f t="shared" ca="1" si="12"/>
        <v>84.08</v>
      </c>
      <c r="D31" s="64">
        <f t="shared" ca="1" si="0"/>
        <v>84.21</v>
      </c>
      <c r="E31" s="89">
        <v>81.196666666666673</v>
      </c>
      <c r="F31" s="89">
        <v>70.65333333333335</v>
      </c>
      <c r="G31" s="89">
        <v>24.85</v>
      </c>
      <c r="H31" s="92">
        <f t="shared" ca="1" si="13"/>
        <v>84.326666666666654</v>
      </c>
      <c r="I31" s="92">
        <f t="shared" ca="1" si="14"/>
        <v>63.78</v>
      </c>
      <c r="J31" s="92">
        <f t="shared" ca="1" si="15"/>
        <v>63.54</v>
      </c>
      <c r="K31" s="92">
        <f t="shared" ca="1" si="1"/>
        <v>63.67</v>
      </c>
      <c r="L31" s="92">
        <f t="shared" ca="1" si="2"/>
        <v>63.663333333333334</v>
      </c>
      <c r="M31" s="92" t="str">
        <f t="shared" ca="1" si="16"/>
        <v xml:space="preserve"> </v>
      </c>
      <c r="N31" s="92" t="str">
        <f t="shared" ca="1" si="3"/>
        <v xml:space="preserve"> </v>
      </c>
      <c r="O31" s="92" t="str">
        <f t="shared" ca="1" si="4"/>
        <v xml:space="preserve"> </v>
      </c>
      <c r="P31" s="92" t="str">
        <f t="shared" ca="1" si="5"/>
        <v xml:space="preserve"> </v>
      </c>
      <c r="Q31" s="92" t="str">
        <f t="shared" ca="1" si="6"/>
        <v xml:space="preserve"> </v>
      </c>
      <c r="R31" s="92" t="str">
        <f t="shared" ca="1" si="7"/>
        <v xml:space="preserve"> </v>
      </c>
      <c r="S31" s="92" t="str">
        <f t="shared" ca="1" si="8"/>
        <v xml:space="preserve"> </v>
      </c>
      <c r="T31" s="92" t="str">
        <f t="shared" ca="1" si="9"/>
        <v xml:space="preserve"> </v>
      </c>
      <c r="U31" s="92" t="str">
        <f t="shared" ca="1" si="10"/>
        <v xml:space="preserve"> </v>
      </c>
      <c r="V31" s="104" t="str">
        <f t="shared" ca="1" si="18"/>
        <v xml:space="preserve"> </v>
      </c>
      <c r="W31" s="104"/>
      <c r="X31" s="98"/>
    </row>
    <row r="32" spans="1:24" ht="15.75" x14ac:dyDescent="0.25">
      <c r="A32" s="84">
        <v>28</v>
      </c>
      <c r="B32" s="64">
        <f t="shared" ca="1" si="11"/>
        <v>85.01</v>
      </c>
      <c r="C32" s="64">
        <f t="shared" ca="1" si="12"/>
        <v>84.88</v>
      </c>
      <c r="D32" s="64">
        <f t="shared" ca="1" si="0"/>
        <v>84.7</v>
      </c>
      <c r="E32" s="89">
        <v>81.17</v>
      </c>
      <c r="F32" s="89">
        <v>70.36333333333333</v>
      </c>
      <c r="G32" s="89">
        <v>53.35</v>
      </c>
      <c r="H32" s="92">
        <f ca="1">IF(AVERAGE(B32:D32)=0, " ",AVERAGE(B32:D32))</f>
        <v>84.86333333333333</v>
      </c>
      <c r="I32" s="92">
        <f t="shared" ca="1" si="14"/>
        <v>63</v>
      </c>
      <c r="J32" s="92">
        <f t="shared" ca="1" si="15"/>
        <v>62.91</v>
      </c>
      <c r="K32" s="92">
        <f t="shared" ca="1" si="1"/>
        <v>62.6</v>
      </c>
      <c r="L32" s="92">
        <f t="shared" ca="1" si="2"/>
        <v>62.836666666666666</v>
      </c>
      <c r="M32" s="92" t="str">
        <f t="shared" ca="1" si="16"/>
        <v xml:space="preserve"> </v>
      </c>
      <c r="N32" s="92" t="str">
        <f t="shared" ca="1" si="3"/>
        <v xml:space="preserve"> </v>
      </c>
      <c r="O32" s="92" t="str">
        <f t="shared" ca="1" si="4"/>
        <v xml:space="preserve"> </v>
      </c>
      <c r="P32" s="92" t="str">
        <f t="shared" ca="1" si="5"/>
        <v xml:space="preserve"> </v>
      </c>
      <c r="Q32" s="92" t="str">
        <f t="shared" ca="1" si="6"/>
        <v xml:space="preserve"> </v>
      </c>
      <c r="R32" s="92" t="str">
        <f t="shared" ca="1" si="7"/>
        <v xml:space="preserve"> </v>
      </c>
      <c r="S32" s="92" t="str">
        <f t="shared" ca="1" si="8"/>
        <v xml:space="preserve"> </v>
      </c>
      <c r="T32" s="92" t="str">
        <f t="shared" ca="1" si="9"/>
        <v xml:space="preserve"> </v>
      </c>
      <c r="U32" s="92" t="str">
        <f t="shared" ca="1" si="10"/>
        <v xml:space="preserve"> </v>
      </c>
      <c r="V32" s="104" t="str">
        <f t="shared" ca="1" si="18"/>
        <v xml:space="preserve"> </v>
      </c>
      <c r="W32" s="104"/>
      <c r="X32" s="98"/>
    </row>
    <row r="33" spans="1:24" ht="15.75" x14ac:dyDescent="0.25">
      <c r="A33" s="84">
        <v>29</v>
      </c>
      <c r="B33" s="64">
        <f t="shared" ca="1" si="11"/>
        <v>83.96</v>
      </c>
      <c r="C33" s="64">
        <f t="shared" ca="1" si="12"/>
        <v>83.84</v>
      </c>
      <c r="D33" s="64">
        <f t="shared" ca="1" si="0"/>
        <v>83.73</v>
      </c>
      <c r="E33" s="89">
        <v>81.046666666666667</v>
      </c>
      <c r="F33" s="89">
        <v>69.72</v>
      </c>
      <c r="G33" s="89">
        <v>53.49</v>
      </c>
      <c r="H33" s="92">
        <f ca="1">IF(AVERAGE(B33:D33)=0, " ",AVERAGE(B33:D33))</f>
        <v>83.843333333333348</v>
      </c>
      <c r="I33" s="92">
        <f t="shared" ca="1" si="14"/>
        <v>63.68</v>
      </c>
      <c r="J33" s="92">
        <f t="shared" ca="1" si="15"/>
        <v>63.09</v>
      </c>
      <c r="K33" s="92">
        <f t="shared" ca="1" si="1"/>
        <v>63.2</v>
      </c>
      <c r="L33" s="92">
        <f t="shared" ca="1" si="2"/>
        <v>63.323333333333345</v>
      </c>
      <c r="M33" s="92" t="str">
        <f t="shared" ca="1" si="16"/>
        <v xml:space="preserve"> </v>
      </c>
      <c r="N33" s="92" t="str">
        <f t="shared" ca="1" si="3"/>
        <v xml:space="preserve"> </v>
      </c>
      <c r="O33" s="92" t="str">
        <f t="shared" ca="1" si="4"/>
        <v xml:space="preserve"> </v>
      </c>
      <c r="P33" s="92" t="str">
        <f t="shared" ca="1" si="5"/>
        <v xml:space="preserve"> </v>
      </c>
      <c r="Q33" s="92" t="str">
        <f t="shared" ca="1" si="6"/>
        <v xml:space="preserve"> </v>
      </c>
      <c r="R33" s="92" t="str">
        <f t="shared" ca="1" si="7"/>
        <v xml:space="preserve"> </v>
      </c>
      <c r="S33" s="92" t="str">
        <f t="shared" ca="1" si="8"/>
        <v xml:space="preserve"> </v>
      </c>
      <c r="T33" s="92" t="str">
        <f t="shared" ca="1" si="9"/>
        <v xml:space="preserve"> </v>
      </c>
      <c r="U33" s="92" t="str">
        <f t="shared" ca="1" si="10"/>
        <v xml:space="preserve"> </v>
      </c>
      <c r="V33" s="104" t="str">
        <f t="shared" ca="1" si="18"/>
        <v xml:space="preserve"> </v>
      </c>
      <c r="W33" s="104"/>
      <c r="X33" s="98"/>
    </row>
    <row r="34" spans="1:24" s="85" customFormat="1" ht="15.75" x14ac:dyDescent="0.25">
      <c r="A34" s="87">
        <v>30</v>
      </c>
      <c r="E34" s="94">
        <v>80.56</v>
      </c>
      <c r="F34" s="94">
        <v>70.25333333333333</v>
      </c>
      <c r="G34" s="94">
        <v>53.35</v>
      </c>
      <c r="H34" s="90"/>
      <c r="I34" s="90"/>
      <c r="J34" s="90"/>
      <c r="K34" s="9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104" t="e">
        <f>IF(M34=" "," ",(M34-P34)/M34)</f>
        <v>#DIV/0!</v>
      </c>
      <c r="W34" s="104"/>
      <c r="X34" s="90"/>
    </row>
    <row r="35" spans="1:24" ht="15.75" x14ac:dyDescent="0.25">
      <c r="A35" s="87">
        <v>31</v>
      </c>
      <c r="E35" s="89">
        <v>81.61666666666666</v>
      </c>
      <c r="F35" s="89">
        <v>70.220000000000013</v>
      </c>
      <c r="G35" s="89">
        <v>54.16</v>
      </c>
      <c r="H35" s="92"/>
      <c r="I35" s="92"/>
      <c r="J35" s="92"/>
      <c r="K35" s="92"/>
      <c r="L35" s="92"/>
      <c r="M35" s="93"/>
      <c r="N35" s="93"/>
      <c r="O35" s="93"/>
      <c r="P35" s="93"/>
      <c r="Q35" s="93"/>
      <c r="R35" s="93"/>
      <c r="S35" s="93"/>
      <c r="T35" s="93"/>
      <c r="U35" s="93"/>
      <c r="V35" s="104" t="e">
        <f>IF(M35=" "," ",(M35-P35)/M35)</f>
        <v>#DIV/0!</v>
      </c>
      <c r="W35" s="104"/>
      <c r="X35" s="98"/>
    </row>
    <row r="36" spans="1:24" x14ac:dyDescent="0.25">
      <c r="E36" s="99">
        <f>AVERAGE(E5:E35)</f>
        <v>81.374784946236559</v>
      </c>
      <c r="F36" s="99">
        <f>AVERAGE(F5:F35)</f>
        <v>70.910376344086032</v>
      </c>
      <c r="G36" s="95">
        <f>AVERAGE(G5:G33)</f>
        <v>53.089655172413785</v>
      </c>
      <c r="H36" s="95">
        <f ca="1">AVERAGE(H5:H33)</f>
        <v>80.99810344827587</v>
      </c>
      <c r="I36" s="95"/>
      <c r="J36" s="95"/>
      <c r="K36" s="95"/>
      <c r="L36" s="95">
        <f t="shared" ref="L36:U36" ca="1" si="19">AVERAGE(L5:L33)</f>
        <v>65.199597701149429</v>
      </c>
      <c r="M36" s="96" t="e">
        <f t="shared" ca="1" si="19"/>
        <v>#DIV/0!</v>
      </c>
      <c r="N36" s="96" t="e">
        <f t="shared" ca="1" si="19"/>
        <v>#DIV/0!</v>
      </c>
      <c r="O36" s="96" t="e">
        <f t="shared" ca="1" si="19"/>
        <v>#DIV/0!</v>
      </c>
      <c r="P36" s="96" t="e">
        <f t="shared" ca="1" si="19"/>
        <v>#DIV/0!</v>
      </c>
      <c r="Q36" s="96" t="e">
        <f t="shared" ca="1" si="19"/>
        <v>#DIV/0!</v>
      </c>
      <c r="R36" s="96" t="e">
        <f t="shared" ca="1" si="19"/>
        <v>#DIV/0!</v>
      </c>
      <c r="S36" s="97" t="e">
        <f t="shared" ca="1" si="19"/>
        <v>#DIV/0!</v>
      </c>
      <c r="T36" s="96" t="e">
        <f t="shared" ca="1" si="19"/>
        <v>#DIV/0!</v>
      </c>
      <c r="U36" s="96" t="e">
        <f t="shared" ca="1" si="19"/>
        <v>#DIV/0!</v>
      </c>
      <c r="V36" s="109" t="e">
        <f t="shared" ref="V36" ca="1" si="20">IF(M36=0," ",(M36-P36)/M36)</f>
        <v>#DIV/0!</v>
      </c>
      <c r="W36" s="109"/>
      <c r="X36" s="95">
        <f>AVERAGE(X5:X33)</f>
        <v>54.15625</v>
      </c>
    </row>
  </sheetData>
  <mergeCells count="45">
    <mergeCell ref="V36:W36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V35:W35"/>
    <mergeCell ref="V17:W17"/>
    <mergeCell ref="V18:W18"/>
    <mergeCell ref="V19:W19"/>
    <mergeCell ref="V20:W20"/>
    <mergeCell ref="V21:W21"/>
    <mergeCell ref="V12:W12"/>
    <mergeCell ref="V13:W13"/>
    <mergeCell ref="V14:W14"/>
    <mergeCell ref="V15:W15"/>
    <mergeCell ref="V16:W16"/>
    <mergeCell ref="V5:W5"/>
    <mergeCell ref="V6:W6"/>
    <mergeCell ref="V7:W7"/>
    <mergeCell ref="V8:W8"/>
    <mergeCell ref="V9:W9"/>
    <mergeCell ref="A1:X1"/>
    <mergeCell ref="E3:E4"/>
    <mergeCell ref="F3:F4"/>
    <mergeCell ref="V22:W22"/>
    <mergeCell ref="V11:W11"/>
    <mergeCell ref="E2:G2"/>
    <mergeCell ref="H2:X2"/>
    <mergeCell ref="G3:G4"/>
    <mergeCell ref="X3:X4"/>
    <mergeCell ref="V10:W10"/>
    <mergeCell ref="H3:H4"/>
    <mergeCell ref="L3:L4"/>
    <mergeCell ref="M3:O3"/>
    <mergeCell ref="P3:R3"/>
    <mergeCell ref="S3:U3"/>
    <mergeCell ref="V3: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T171"/>
  <sheetViews>
    <sheetView zoomScale="85" zoomScaleNormal="85" workbookViewId="0">
      <selection activeCell="N124" sqref="N1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1068.6666666666667</v>
      </c>
    </row>
    <row r="7" spans="1:19" x14ac:dyDescent="0.25">
      <c r="A7" s="2"/>
      <c r="C7" s="9" t="s">
        <v>26</v>
      </c>
      <c r="D7" s="10"/>
      <c r="E7" s="10"/>
      <c r="F7" s="11">
        <v>1602</v>
      </c>
      <c r="G7" s="12"/>
      <c r="H7" s="12"/>
      <c r="I7" s="12"/>
      <c r="J7" s="138">
        <f>AVERAGE(F7:I7)</f>
        <v>1602</v>
      </c>
      <c r="K7" s="139"/>
      <c r="M7" s="8">
        <v>2</v>
      </c>
      <c r="N7" s="140">
        <v>9.6</v>
      </c>
      <c r="O7" s="141"/>
      <c r="P7" s="2"/>
      <c r="R7" s="56" t="s">
        <v>1</v>
      </c>
      <c r="S7" s="72">
        <f>AVERAGE(J10,J67,J122)</f>
        <v>524.58333333333337</v>
      </c>
    </row>
    <row r="8" spans="1:19" x14ac:dyDescent="0.25">
      <c r="A8" s="2"/>
      <c r="C8" s="9" t="s">
        <v>27</v>
      </c>
      <c r="D8" s="10"/>
      <c r="E8" s="10"/>
      <c r="F8" s="11">
        <v>603</v>
      </c>
      <c r="G8" s="12"/>
      <c r="H8" s="12"/>
      <c r="I8" s="12"/>
      <c r="J8" s="138">
        <f t="shared" ref="J8:J13" si="0">AVERAGE(F8:I8)</f>
        <v>603</v>
      </c>
      <c r="K8" s="139"/>
      <c r="M8" s="8">
        <v>3</v>
      </c>
      <c r="N8" s="140">
        <v>9.1999999999999993</v>
      </c>
      <c r="O8" s="141"/>
      <c r="P8" s="2"/>
      <c r="R8" s="56" t="s">
        <v>2</v>
      </c>
      <c r="S8" s="73">
        <f>AVERAGE(J13,J70,J125)</f>
        <v>178</v>
      </c>
    </row>
    <row r="9" spans="1:19" x14ac:dyDescent="0.25">
      <c r="A9" s="2"/>
      <c r="C9" s="9" t="s">
        <v>28</v>
      </c>
      <c r="D9" s="11">
        <v>58.74</v>
      </c>
      <c r="E9" s="11">
        <v>8</v>
      </c>
      <c r="F9" s="11">
        <v>1135</v>
      </c>
      <c r="G9" s="11">
        <v>1087</v>
      </c>
      <c r="H9" s="11">
        <v>1055</v>
      </c>
      <c r="I9" s="11">
        <v>1035</v>
      </c>
      <c r="J9" s="138">
        <f t="shared" si="0"/>
        <v>1078</v>
      </c>
      <c r="K9" s="139"/>
      <c r="M9" s="8">
        <v>4</v>
      </c>
      <c r="N9" s="140">
        <v>7.6</v>
      </c>
      <c r="O9" s="141"/>
      <c r="P9" s="2"/>
      <c r="R9" s="74" t="s">
        <v>261</v>
      </c>
      <c r="S9" s="76">
        <f>S6-S7</f>
        <v>544.08333333333337</v>
      </c>
    </row>
    <row r="10" spans="1:19" x14ac:dyDescent="0.25">
      <c r="A10" s="2"/>
      <c r="C10" s="9" t="s">
        <v>30</v>
      </c>
      <c r="D10" s="11">
        <v>56.24</v>
      </c>
      <c r="E10" s="11">
        <v>8.4</v>
      </c>
      <c r="F10" s="11">
        <v>531</v>
      </c>
      <c r="G10" s="11">
        <v>489</v>
      </c>
      <c r="H10" s="11">
        <v>468</v>
      </c>
      <c r="I10" s="11">
        <v>445</v>
      </c>
      <c r="J10" s="138">
        <f t="shared" si="0"/>
        <v>483.25</v>
      </c>
      <c r="K10" s="139"/>
      <c r="M10" s="8">
        <v>5</v>
      </c>
      <c r="N10" s="140">
        <v>7.9</v>
      </c>
      <c r="O10" s="141"/>
      <c r="P10" s="2"/>
      <c r="R10" s="74" t="s">
        <v>31</v>
      </c>
      <c r="S10" s="76">
        <f>S7-S8</f>
        <v>346.58333333333337</v>
      </c>
    </row>
    <row r="11" spans="1:19" ht="15.75" thickBot="1" x14ac:dyDescent="0.3">
      <c r="A11" s="2"/>
      <c r="C11" s="9" t="s">
        <v>32</v>
      </c>
      <c r="D11" s="11"/>
      <c r="E11" s="11"/>
      <c r="F11" s="11">
        <v>291</v>
      </c>
      <c r="G11" s="63">
        <v>275</v>
      </c>
      <c r="H11" s="63">
        <v>262</v>
      </c>
      <c r="I11" s="63">
        <v>240</v>
      </c>
      <c r="J11" s="138">
        <f t="shared" si="0"/>
        <v>267</v>
      </c>
      <c r="K11" s="139"/>
      <c r="M11" s="13">
        <v>6</v>
      </c>
      <c r="N11" s="142">
        <v>7.7</v>
      </c>
      <c r="O11" s="143"/>
      <c r="P11" s="2"/>
      <c r="R11" s="74" t="s">
        <v>29</v>
      </c>
      <c r="S11" s="75">
        <f>S6-S8</f>
        <v>890.66666666666674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207</v>
      </c>
      <c r="G12" s="63">
        <v>202</v>
      </c>
      <c r="H12" s="63">
        <v>192</v>
      </c>
      <c r="I12" s="63">
        <v>183</v>
      </c>
      <c r="J12" s="138">
        <f t="shared" si="0"/>
        <v>196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0.50912351840299441</v>
      </c>
    </row>
    <row r="13" spans="1:19" ht="15.75" thickBot="1" x14ac:dyDescent="0.3">
      <c r="A13" s="2"/>
      <c r="C13" s="14" t="s">
        <v>38</v>
      </c>
      <c r="D13" s="15">
        <v>56.63</v>
      </c>
      <c r="E13" s="15">
        <v>7.6</v>
      </c>
      <c r="F13" s="15">
        <v>205</v>
      </c>
      <c r="G13" s="15">
        <v>199</v>
      </c>
      <c r="H13" s="15">
        <v>190</v>
      </c>
      <c r="I13" s="15">
        <v>181</v>
      </c>
      <c r="J13" s="144">
        <f t="shared" si="0"/>
        <v>193.75</v>
      </c>
      <c r="K13" s="145"/>
      <c r="M13" s="67" t="s">
        <v>39</v>
      </c>
      <c r="N13" s="65">
        <v>3.45</v>
      </c>
      <c r="O13" s="66"/>
      <c r="P13" s="2"/>
      <c r="R13" s="77" t="s">
        <v>37</v>
      </c>
      <c r="S13" s="78">
        <f>S10/S7</f>
        <v>0.66068308181096114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0.8334373050530256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9.4499999999999993</v>
      </c>
      <c r="E16" s="11">
        <v>10.199999999999999</v>
      </c>
      <c r="F16" s="22">
        <v>1171</v>
      </c>
      <c r="G16" s="16"/>
      <c r="H16" s="23" t="s">
        <v>1</v>
      </c>
      <c r="I16" s="133">
        <v>5.72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63.55</v>
      </c>
      <c r="E17" s="11"/>
      <c r="F17" s="22">
        <v>220</v>
      </c>
      <c r="G17" s="16"/>
      <c r="H17" s="27" t="s">
        <v>2</v>
      </c>
      <c r="I17" s="135">
        <v>5.49</v>
      </c>
      <c r="J17" s="135"/>
      <c r="K17" s="136"/>
      <c r="M17" s="65">
        <v>6.8</v>
      </c>
      <c r="N17" s="28">
        <v>57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63.73</v>
      </c>
      <c r="E18" s="11"/>
      <c r="F18" s="22">
        <v>217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63.44</v>
      </c>
      <c r="E20" s="11"/>
      <c r="F20" s="22">
        <v>213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72.25</v>
      </c>
      <c r="E21" s="11"/>
      <c r="F21" s="22">
        <v>1790</v>
      </c>
      <c r="G21" s="16"/>
      <c r="H21" s="125">
        <v>3</v>
      </c>
      <c r="I21" s="127">
        <v>520</v>
      </c>
      <c r="J21" s="127">
        <v>203</v>
      </c>
      <c r="K21" s="129">
        <f>((I21-J21)/I21)</f>
        <v>0.60961538461538467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68.38</v>
      </c>
      <c r="E22" s="11">
        <v>6.8</v>
      </c>
      <c r="F22" s="22">
        <v>471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454</v>
      </c>
      <c r="G23" s="16"/>
      <c r="H23" s="125">
        <v>6</v>
      </c>
      <c r="I23" s="127">
        <v>312</v>
      </c>
      <c r="J23" s="127">
        <v>181</v>
      </c>
      <c r="K23" s="129">
        <f>((I23-J23)/I23)</f>
        <v>0.41987179487179488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72.989999999999995</v>
      </c>
      <c r="E24" s="11">
        <v>6.3</v>
      </c>
      <c r="F24" s="22">
        <v>835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0.55171614100185529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812</v>
      </c>
      <c r="G25" s="16"/>
      <c r="M25" s="118" t="s">
        <v>64</v>
      </c>
      <c r="N25" s="119"/>
      <c r="O25" s="37">
        <f>(J10-J11)/J10</f>
        <v>0.44749094671495088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0.26591760299625467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1.1479591836734694E-2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72</v>
      </c>
      <c r="I28" s="33">
        <v>349</v>
      </c>
      <c r="J28" s="33">
        <v>315</v>
      </c>
      <c r="K28" s="34">
        <f>I28-J28</f>
        <v>34</v>
      </c>
      <c r="M28" s="123" t="s">
        <v>73</v>
      </c>
      <c r="N28" s="124"/>
      <c r="O28" s="70">
        <f>(J10-J13)/J10</f>
        <v>0.59906880496637349</v>
      </c>
      <c r="P28" s="2"/>
    </row>
    <row r="29" spans="1:16" ht="15.75" thickBot="1" x14ac:dyDescent="0.3">
      <c r="A29" s="2"/>
      <c r="B29" s="41"/>
      <c r="C29" s="45" t="s">
        <v>74</v>
      </c>
      <c r="D29" s="33">
        <v>72.599999999999994</v>
      </c>
      <c r="E29" s="33">
        <v>68.150000000000006</v>
      </c>
      <c r="F29" s="34">
        <v>93.87</v>
      </c>
      <c r="G29" s="48">
        <v>5.8</v>
      </c>
      <c r="H29" s="65" t="s">
        <v>2</v>
      </c>
      <c r="I29" s="35">
        <v>201</v>
      </c>
      <c r="J29" s="35">
        <v>179</v>
      </c>
      <c r="K29" s="36">
        <f>I29-J29</f>
        <v>22</v>
      </c>
      <c r="L29" s="49"/>
      <c r="M29" s="113" t="s">
        <v>75</v>
      </c>
      <c r="N29" s="114"/>
      <c r="O29" s="71">
        <f>(J9-J13)/J9</f>
        <v>0.82026901669758812</v>
      </c>
      <c r="P29" s="2"/>
    </row>
    <row r="30" spans="1:16" ht="15" customHeight="1" x14ac:dyDescent="0.25">
      <c r="A30" s="2"/>
      <c r="B30" s="41"/>
      <c r="C30" s="45" t="s">
        <v>76</v>
      </c>
      <c r="D30" s="33">
        <v>76.3</v>
      </c>
      <c r="E30" s="33">
        <v>62.5</v>
      </c>
      <c r="F30" s="34">
        <v>81.92</v>
      </c>
      <c r="P30" s="2"/>
    </row>
    <row r="31" spans="1:16" ht="15" customHeight="1" x14ac:dyDescent="0.25">
      <c r="A31" s="2"/>
      <c r="B31" s="41"/>
      <c r="C31" s="45" t="s">
        <v>77</v>
      </c>
      <c r="D31" s="33">
        <v>74.900000000000006</v>
      </c>
      <c r="E31" s="33">
        <v>52.02</v>
      </c>
      <c r="F31" s="34">
        <v>69.45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53.25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84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85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86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87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88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1623</v>
      </c>
      <c r="G64" s="12"/>
      <c r="H64" s="12"/>
      <c r="I64" s="12"/>
      <c r="J64" s="138">
        <f>AVERAGE(F64:I64)</f>
        <v>1623</v>
      </c>
      <c r="K64" s="139"/>
      <c r="M64" s="8">
        <v>2</v>
      </c>
      <c r="N64" s="140">
        <v>9.6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566</v>
      </c>
      <c r="G65" s="12"/>
      <c r="H65" s="12"/>
      <c r="I65" s="12"/>
      <c r="J65" s="138">
        <f t="shared" ref="J65:J70" si="1">AVERAGE(F65:I65)</f>
        <v>566</v>
      </c>
      <c r="K65" s="139"/>
      <c r="M65" s="8">
        <v>3</v>
      </c>
      <c r="N65" s="140">
        <v>9.1</v>
      </c>
      <c r="O65" s="141"/>
      <c r="P65" s="2"/>
    </row>
    <row r="66" spans="1:16" ht="15" customHeight="1" x14ac:dyDescent="0.25">
      <c r="A66" s="2"/>
      <c r="C66" s="9" t="s">
        <v>28</v>
      </c>
      <c r="D66" s="11">
        <v>61.28</v>
      </c>
      <c r="E66" s="11">
        <v>7.2</v>
      </c>
      <c r="F66" s="11">
        <v>1055</v>
      </c>
      <c r="G66" s="11">
        <v>1081</v>
      </c>
      <c r="H66" s="11">
        <v>1211</v>
      </c>
      <c r="I66" s="11">
        <v>1267</v>
      </c>
      <c r="J66" s="138">
        <f t="shared" si="1"/>
        <v>1153.5</v>
      </c>
      <c r="K66" s="139"/>
      <c r="M66" s="8">
        <v>4</v>
      </c>
      <c r="N66" s="140">
        <v>7.4</v>
      </c>
      <c r="O66" s="141"/>
      <c r="P66" s="2"/>
    </row>
    <row r="67" spans="1:16" ht="15" customHeight="1" x14ac:dyDescent="0.25">
      <c r="A67" s="2"/>
      <c r="C67" s="9" t="s">
        <v>30</v>
      </c>
      <c r="D67" s="11">
        <v>59.16</v>
      </c>
      <c r="E67" s="11">
        <v>8.1</v>
      </c>
      <c r="F67" s="11">
        <v>461</v>
      </c>
      <c r="G67" s="11">
        <v>482</v>
      </c>
      <c r="H67" s="11">
        <v>531</v>
      </c>
      <c r="I67" s="11">
        <v>616</v>
      </c>
      <c r="J67" s="138">
        <f t="shared" si="1"/>
        <v>522.5</v>
      </c>
      <c r="K67" s="139"/>
      <c r="M67" s="8">
        <v>5</v>
      </c>
      <c r="N67" s="140">
        <v>8.9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242</v>
      </c>
      <c r="G68" s="63">
        <v>258</v>
      </c>
      <c r="H68" s="63">
        <v>272</v>
      </c>
      <c r="I68" s="63">
        <v>273</v>
      </c>
      <c r="J68" s="138">
        <f t="shared" si="1"/>
        <v>261.25</v>
      </c>
      <c r="K68" s="139"/>
      <c r="M68" s="13">
        <v>6</v>
      </c>
      <c r="N68" s="142">
        <v>7.5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169</v>
      </c>
      <c r="G69" s="63">
        <v>155</v>
      </c>
      <c r="H69" s="63">
        <v>151</v>
      </c>
      <c r="I69" s="63">
        <v>158</v>
      </c>
      <c r="J69" s="138">
        <f t="shared" si="1"/>
        <v>158.25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57.78</v>
      </c>
      <c r="E70" s="15">
        <v>73</v>
      </c>
      <c r="F70" s="15">
        <v>171</v>
      </c>
      <c r="G70" s="15">
        <v>159</v>
      </c>
      <c r="H70" s="15">
        <v>154</v>
      </c>
      <c r="I70" s="15">
        <v>160</v>
      </c>
      <c r="J70" s="144">
        <f t="shared" si="1"/>
        <v>161</v>
      </c>
      <c r="K70" s="145"/>
      <c r="M70" s="67" t="s">
        <v>39</v>
      </c>
      <c r="N70" s="65">
        <v>3.08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19.04</v>
      </c>
      <c r="E73" s="11">
        <v>9.8000000000000007</v>
      </c>
      <c r="F73" s="22">
        <v>880</v>
      </c>
      <c r="G73" s="16"/>
      <c r="H73" s="23" t="s">
        <v>1</v>
      </c>
      <c r="I73" s="133">
        <v>5.31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63.42</v>
      </c>
      <c r="E74" s="11"/>
      <c r="F74" s="22">
        <v>166</v>
      </c>
      <c r="G74" s="16"/>
      <c r="H74" s="27" t="s">
        <v>2</v>
      </c>
      <c r="I74" s="135">
        <v>5.0199999999999996</v>
      </c>
      <c r="J74" s="135"/>
      <c r="K74" s="136"/>
      <c r="M74" s="65">
        <v>6.9</v>
      </c>
      <c r="N74" s="28">
        <v>75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64.650000000000006</v>
      </c>
      <c r="E75" s="11"/>
      <c r="F75" s="22">
        <v>169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63.98</v>
      </c>
      <c r="E77" s="11"/>
      <c r="F77" s="22">
        <v>165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75.680000000000007</v>
      </c>
      <c r="E78" s="11"/>
      <c r="F78" s="22">
        <v>1799</v>
      </c>
      <c r="G78" s="16"/>
      <c r="H78" s="125">
        <v>4</v>
      </c>
      <c r="I78" s="127">
        <v>503</v>
      </c>
      <c r="J78" s="127">
        <v>435</v>
      </c>
      <c r="K78" s="129">
        <f>((I78-J78)/I78)</f>
        <v>0.13518886679920478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76.3</v>
      </c>
      <c r="E79" s="11">
        <v>6.8</v>
      </c>
      <c r="F79" s="22">
        <v>445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419</v>
      </c>
      <c r="G80" s="16"/>
      <c r="H80" s="125">
        <v>6</v>
      </c>
      <c r="I80" s="127">
        <v>247</v>
      </c>
      <c r="J80" s="127">
        <v>118</v>
      </c>
      <c r="K80" s="129">
        <f>((I80-J80)/I80)</f>
        <v>0.52226720647773284</v>
      </c>
      <c r="M80" s="120" t="s">
        <v>60</v>
      </c>
      <c r="N80" s="121"/>
      <c r="O80" s="122"/>
      <c r="P80" s="2"/>
    </row>
    <row r="81" spans="1:20" ht="15.75" thickBot="1" x14ac:dyDescent="0.3">
      <c r="A81" s="2"/>
      <c r="C81" s="21" t="s">
        <v>61</v>
      </c>
      <c r="D81" s="11">
        <v>75.78</v>
      </c>
      <c r="E81" s="11">
        <v>6.3</v>
      </c>
      <c r="F81" s="22">
        <v>912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0.54703077589943649</v>
      </c>
      <c r="P81" s="2"/>
      <c r="T81" s="64" t="s">
        <v>90</v>
      </c>
    </row>
    <row r="82" spans="1:20" ht="15.75" thickBot="1" x14ac:dyDescent="0.3">
      <c r="A82" s="2"/>
      <c r="C82" s="38" t="s">
        <v>63</v>
      </c>
      <c r="D82" s="15"/>
      <c r="E82" s="15"/>
      <c r="F82" s="39">
        <v>986</v>
      </c>
      <c r="G82" s="16"/>
      <c r="M82" s="118" t="s">
        <v>64</v>
      </c>
      <c r="N82" s="119"/>
      <c r="O82" s="37">
        <f>(J67-J68)/J67</f>
        <v>0.5</v>
      </c>
      <c r="P82" s="2"/>
    </row>
    <row r="83" spans="1:20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0.39425837320574164</v>
      </c>
      <c r="P83" s="2"/>
    </row>
    <row r="84" spans="1:20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-1.7377567140600316E-2</v>
      </c>
      <c r="P84" s="2"/>
    </row>
    <row r="85" spans="1:20" x14ac:dyDescent="0.25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1</v>
      </c>
      <c r="I85" s="33">
        <v>323</v>
      </c>
      <c r="J85" s="33">
        <v>254</v>
      </c>
      <c r="K85" s="34">
        <f>I85-J85</f>
        <v>69</v>
      </c>
      <c r="M85" s="123" t="s">
        <v>73</v>
      </c>
      <c r="N85" s="124"/>
      <c r="O85" s="70">
        <f>(J67-J70)/J67</f>
        <v>0.69186602870813396</v>
      </c>
      <c r="P85" s="2"/>
    </row>
    <row r="86" spans="1:20" ht="15.75" thickBot="1" x14ac:dyDescent="0.3">
      <c r="A86" s="2"/>
      <c r="B86" s="41"/>
      <c r="C86" s="45" t="s">
        <v>74</v>
      </c>
      <c r="D86" s="33">
        <v>73.099999999999994</v>
      </c>
      <c r="E86" s="33">
        <v>68.61</v>
      </c>
      <c r="F86" s="34">
        <v>93.86</v>
      </c>
      <c r="G86" s="48">
        <v>5.8</v>
      </c>
      <c r="H86" s="65" t="s">
        <v>2</v>
      </c>
      <c r="I86" s="35">
        <v>196</v>
      </c>
      <c r="J86" s="35">
        <v>172</v>
      </c>
      <c r="K86" s="34">
        <f>I86-J86</f>
        <v>24</v>
      </c>
      <c r="L86" s="49"/>
      <c r="M86" s="113" t="s">
        <v>75</v>
      </c>
      <c r="N86" s="114"/>
      <c r="O86" s="71">
        <f>(J66-J70)/J66</f>
        <v>0.86042479410489814</v>
      </c>
      <c r="P86" s="2"/>
    </row>
    <row r="87" spans="1:20" ht="15" customHeight="1" x14ac:dyDescent="0.25">
      <c r="A87" s="2"/>
      <c r="B87" s="41"/>
      <c r="C87" s="45" t="s">
        <v>76</v>
      </c>
      <c r="D87" s="33">
        <v>78.45</v>
      </c>
      <c r="E87" s="33">
        <v>62.96</v>
      </c>
      <c r="F87" s="34">
        <v>80.260000000000005</v>
      </c>
      <c r="P87" s="2"/>
    </row>
    <row r="88" spans="1:20" ht="15" customHeight="1" x14ac:dyDescent="0.25">
      <c r="A88" s="2"/>
      <c r="B88" s="41"/>
      <c r="C88" s="45" t="s">
        <v>77</v>
      </c>
      <c r="D88" s="33">
        <v>77.900000000000006</v>
      </c>
      <c r="E88" s="33">
        <v>54.94</v>
      </c>
      <c r="F88" s="34">
        <v>70.52</v>
      </c>
      <c r="P88" s="2"/>
    </row>
    <row r="89" spans="1:20" ht="15" customHeight="1" thickBot="1" x14ac:dyDescent="0.3">
      <c r="A89" s="2"/>
      <c r="B89" s="41"/>
      <c r="C89" s="50" t="s">
        <v>78</v>
      </c>
      <c r="D89" s="51">
        <v>53.8</v>
      </c>
      <c r="E89" s="51"/>
      <c r="F89" s="34"/>
      <c r="G89" s="52"/>
      <c r="P89" s="2"/>
    </row>
    <row r="90" spans="1:20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20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20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20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20" x14ac:dyDescent="0.25">
      <c r="A94" s="2"/>
      <c r="P94" s="2"/>
    </row>
    <row r="95" spans="1:20" x14ac:dyDescent="0.25">
      <c r="A95" s="2"/>
      <c r="P95" s="2"/>
    </row>
    <row r="96" spans="1:20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91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92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93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94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95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96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1619</v>
      </c>
      <c r="G119" s="12"/>
      <c r="H119" s="12"/>
      <c r="I119" s="12"/>
      <c r="J119" s="138">
        <f>AVERAGE(F119:I119)</f>
        <v>1619</v>
      </c>
      <c r="K119" s="139"/>
      <c r="M119" s="8">
        <v>2</v>
      </c>
      <c r="N119" s="140">
        <v>9.5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590</v>
      </c>
      <c r="G120" s="12"/>
      <c r="H120" s="12"/>
      <c r="I120" s="12"/>
      <c r="J120" s="138">
        <f t="shared" ref="J120:J125" si="2">AVERAGE(F120:I120)</f>
        <v>590</v>
      </c>
      <c r="K120" s="139"/>
      <c r="M120" s="8">
        <v>3</v>
      </c>
      <c r="N120" s="140">
        <v>8.9</v>
      </c>
      <c r="O120" s="141"/>
      <c r="P120" s="2"/>
    </row>
    <row r="121" spans="1:16" x14ac:dyDescent="0.25">
      <c r="A121" s="2"/>
      <c r="C121" s="9" t="s">
        <v>28</v>
      </c>
      <c r="D121" s="11">
        <v>58.01</v>
      </c>
      <c r="E121" s="11">
        <v>7</v>
      </c>
      <c r="F121" s="11">
        <v>977</v>
      </c>
      <c r="G121" s="11">
        <v>986</v>
      </c>
      <c r="H121" s="11">
        <v>1002</v>
      </c>
      <c r="I121" s="11">
        <v>933</v>
      </c>
      <c r="J121" s="138">
        <f t="shared" si="2"/>
        <v>974.5</v>
      </c>
      <c r="K121" s="139"/>
      <c r="M121" s="8">
        <v>4</v>
      </c>
      <c r="N121" s="140">
        <v>7.5</v>
      </c>
      <c r="O121" s="141"/>
      <c r="P121" s="2"/>
    </row>
    <row r="122" spans="1:16" x14ac:dyDescent="0.25">
      <c r="A122" s="2"/>
      <c r="C122" s="9" t="s">
        <v>30</v>
      </c>
      <c r="D122" s="11">
        <v>57.77</v>
      </c>
      <c r="E122" s="11">
        <v>7.7</v>
      </c>
      <c r="F122" s="11">
        <v>577</v>
      </c>
      <c r="G122" s="11">
        <v>582</v>
      </c>
      <c r="H122" s="11">
        <v>591</v>
      </c>
      <c r="I122" s="11">
        <v>522</v>
      </c>
      <c r="J122" s="138">
        <f t="shared" si="2"/>
        <v>568</v>
      </c>
      <c r="K122" s="139"/>
      <c r="M122" s="8">
        <v>5</v>
      </c>
      <c r="N122" s="140">
        <v>8.1999999999999993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275</v>
      </c>
      <c r="G123" s="63">
        <v>289</v>
      </c>
      <c r="H123" s="63">
        <v>309</v>
      </c>
      <c r="I123" s="63">
        <v>300</v>
      </c>
      <c r="J123" s="138">
        <f t="shared" si="2"/>
        <v>293.25</v>
      </c>
      <c r="K123" s="139"/>
      <c r="M123" s="13">
        <v>6</v>
      </c>
      <c r="N123" s="142">
        <v>7.1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177</v>
      </c>
      <c r="G124" s="63">
        <v>189</v>
      </c>
      <c r="H124" s="63">
        <v>195</v>
      </c>
      <c r="I124" s="63">
        <v>186</v>
      </c>
      <c r="J124" s="138">
        <f t="shared" si="2"/>
        <v>186.75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57.42</v>
      </c>
      <c r="E125" s="15">
        <v>7.1</v>
      </c>
      <c r="F125" s="15">
        <v>170</v>
      </c>
      <c r="G125" s="15">
        <v>181</v>
      </c>
      <c r="H125" s="15">
        <v>188</v>
      </c>
      <c r="I125" s="15">
        <v>178</v>
      </c>
      <c r="J125" s="144">
        <f t="shared" si="2"/>
        <v>179.25</v>
      </c>
      <c r="K125" s="145"/>
      <c r="M125" s="67" t="s">
        <v>39</v>
      </c>
      <c r="N125" s="65">
        <v>3.59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7.88</v>
      </c>
      <c r="E128" s="11">
        <v>9.6</v>
      </c>
      <c r="F128" s="22">
        <v>1007</v>
      </c>
      <c r="G128" s="16"/>
      <c r="H128" s="23" t="s">
        <v>1</v>
      </c>
      <c r="I128" s="133">
        <v>5.94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64.040000000000006</v>
      </c>
      <c r="E129" s="11"/>
      <c r="F129" s="22">
        <v>173</v>
      </c>
      <c r="G129" s="16"/>
      <c r="H129" s="27" t="s">
        <v>2</v>
      </c>
      <c r="I129" s="135">
        <v>5.72</v>
      </c>
      <c r="J129" s="135"/>
      <c r="K129" s="136"/>
      <c r="M129" s="65">
        <v>6.8</v>
      </c>
      <c r="N129" s="28">
        <v>128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64.11</v>
      </c>
      <c r="E130" s="11"/>
      <c r="F130" s="22">
        <v>161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65.02</v>
      </c>
      <c r="E132" s="11"/>
      <c r="F132" s="22">
        <v>157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75.599999999999994</v>
      </c>
      <c r="E133" s="11"/>
      <c r="F133" s="22">
        <v>1814</v>
      </c>
      <c r="G133" s="16"/>
      <c r="H133" s="125">
        <v>7</v>
      </c>
      <c r="I133" s="127">
        <v>333</v>
      </c>
      <c r="J133" s="127">
        <v>144</v>
      </c>
      <c r="K133" s="129">
        <f>((I133-J133)/I133)</f>
        <v>0.56756756756756754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76.16</v>
      </c>
      <c r="E134" s="11">
        <v>6.5</v>
      </c>
      <c r="F134" s="22">
        <v>409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398</v>
      </c>
      <c r="G135" s="16"/>
      <c r="H135" s="125">
        <v>9</v>
      </c>
      <c r="I135" s="127">
        <v>589</v>
      </c>
      <c r="J135" s="127">
        <v>405</v>
      </c>
      <c r="K135" s="129">
        <f>((I135-J135)/I135)</f>
        <v>0.31239388794567063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77.44</v>
      </c>
      <c r="E136" s="11">
        <v>6.2</v>
      </c>
      <c r="F136" s="22">
        <v>888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0.41713699332991278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869</v>
      </c>
      <c r="G137" s="16"/>
      <c r="M137" s="118" t="s">
        <v>64</v>
      </c>
      <c r="N137" s="119"/>
      <c r="O137" s="37">
        <f>(J122-J123)/J122</f>
        <v>0.48371478873239437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0.3631713554987212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4.0160642570281124E-2</v>
      </c>
      <c r="P139" s="2"/>
    </row>
    <row r="140" spans="1:16" x14ac:dyDescent="0.25">
      <c r="A140" s="2"/>
      <c r="B140" s="41"/>
      <c r="C140" s="45" t="s">
        <v>71</v>
      </c>
      <c r="D140" s="33">
        <v>91.01</v>
      </c>
      <c r="E140" s="33"/>
      <c r="F140" s="34"/>
      <c r="G140" s="46"/>
      <c r="H140" s="47" t="s">
        <v>1</v>
      </c>
      <c r="I140" s="33">
        <v>792</v>
      </c>
      <c r="J140" s="33">
        <v>699</v>
      </c>
      <c r="K140" s="34">
        <f>I140-J140</f>
        <v>93</v>
      </c>
      <c r="M140" s="123" t="s">
        <v>73</v>
      </c>
      <c r="N140" s="124"/>
      <c r="O140" s="70">
        <f>(J122-J125)/J122</f>
        <v>0.684419014084507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68.17</v>
      </c>
      <c r="F141" s="34">
        <v>93.32</v>
      </c>
      <c r="G141" s="48">
        <v>6</v>
      </c>
      <c r="H141" s="65" t="s">
        <v>2</v>
      </c>
      <c r="I141" s="35">
        <v>193</v>
      </c>
      <c r="J141" s="35">
        <v>171</v>
      </c>
      <c r="K141" s="34">
        <f>I141-J141</f>
        <v>22</v>
      </c>
      <c r="L141" s="49"/>
      <c r="M141" s="113" t="s">
        <v>75</v>
      </c>
      <c r="N141" s="114"/>
      <c r="O141" s="71">
        <f>(J121-J125)/J121</f>
        <v>0.8160595177013853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75.95</v>
      </c>
      <c r="E142" s="33">
        <v>61.67</v>
      </c>
      <c r="F142" s="34">
        <v>81.209999999999994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74.05</v>
      </c>
      <c r="E143" s="33">
        <v>52.45</v>
      </c>
      <c r="F143" s="34">
        <v>70.84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56.43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90.89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98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99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100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101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102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zoomScale="85" zoomScaleNormal="85" workbookViewId="0">
      <selection activeCell="N124" sqref="N1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1127.8333333333333</v>
      </c>
    </row>
    <row r="7" spans="1:19" x14ac:dyDescent="0.25">
      <c r="A7" s="2"/>
      <c r="C7" s="9" t="s">
        <v>26</v>
      </c>
      <c r="D7" s="10"/>
      <c r="E7" s="10"/>
      <c r="F7" s="11">
        <v>1588</v>
      </c>
      <c r="G7" s="12"/>
      <c r="H7" s="12"/>
      <c r="I7" s="12"/>
      <c r="J7" s="138">
        <f>AVERAGE(F7:I7)</f>
        <v>1588</v>
      </c>
      <c r="K7" s="139"/>
      <c r="M7" s="8">
        <v>2</v>
      </c>
      <c r="N7" s="140">
        <v>8.9</v>
      </c>
      <c r="O7" s="141"/>
      <c r="P7" s="2"/>
      <c r="R7" s="56" t="s">
        <v>1</v>
      </c>
      <c r="S7" s="72">
        <f>AVERAGE(J10,J67,J122)</f>
        <v>563.16666666666663</v>
      </c>
    </row>
    <row r="8" spans="1:19" x14ac:dyDescent="0.25">
      <c r="A8" s="2"/>
      <c r="C8" s="9" t="s">
        <v>27</v>
      </c>
      <c r="D8" s="10"/>
      <c r="E8" s="10"/>
      <c r="F8" s="11">
        <v>584</v>
      </c>
      <c r="G8" s="12"/>
      <c r="H8" s="12"/>
      <c r="I8" s="12"/>
      <c r="J8" s="138">
        <f t="shared" ref="J8:J13" si="0">AVERAGE(F8:I8)</f>
        <v>584</v>
      </c>
      <c r="K8" s="139"/>
      <c r="M8" s="8">
        <v>3</v>
      </c>
      <c r="N8" s="140">
        <v>7.2</v>
      </c>
      <c r="O8" s="141"/>
      <c r="P8" s="2"/>
      <c r="R8" s="56" t="s">
        <v>2</v>
      </c>
      <c r="S8" s="73">
        <f>AVERAGE(J13,J70,J125)</f>
        <v>227.5</v>
      </c>
    </row>
    <row r="9" spans="1:19" x14ac:dyDescent="0.25">
      <c r="A9" s="2"/>
      <c r="C9" s="9" t="s">
        <v>28</v>
      </c>
      <c r="D9" s="11">
        <v>59.36</v>
      </c>
      <c r="E9" s="11">
        <v>7.2</v>
      </c>
      <c r="F9" s="11">
        <v>1080</v>
      </c>
      <c r="G9" s="11">
        <v>1202</v>
      </c>
      <c r="H9" s="11">
        <v>1111</v>
      </c>
      <c r="I9" s="11">
        <v>1105</v>
      </c>
      <c r="J9" s="138">
        <f t="shared" si="0"/>
        <v>1124.5</v>
      </c>
      <c r="K9" s="139"/>
      <c r="M9" s="8">
        <v>4</v>
      </c>
      <c r="N9" s="140">
        <v>6.7</v>
      </c>
      <c r="O9" s="141"/>
      <c r="P9" s="2"/>
      <c r="R9" s="74" t="s">
        <v>261</v>
      </c>
      <c r="S9" s="76">
        <f>S6-S7</f>
        <v>564.66666666666663</v>
      </c>
    </row>
    <row r="10" spans="1:19" x14ac:dyDescent="0.25">
      <c r="A10" s="2"/>
      <c r="C10" s="9" t="s">
        <v>30</v>
      </c>
      <c r="D10" s="11">
        <v>58.71</v>
      </c>
      <c r="E10" s="11">
        <v>7.5</v>
      </c>
      <c r="F10" s="11">
        <v>434</v>
      </c>
      <c r="G10" s="11">
        <v>451</v>
      </c>
      <c r="H10" s="11">
        <v>486</v>
      </c>
      <c r="I10" s="11">
        <v>521</v>
      </c>
      <c r="J10" s="138">
        <f t="shared" si="0"/>
        <v>473</v>
      </c>
      <c r="K10" s="139"/>
      <c r="M10" s="8">
        <v>5</v>
      </c>
      <c r="N10" s="140">
        <v>6.8</v>
      </c>
      <c r="O10" s="141"/>
      <c r="P10" s="2"/>
      <c r="R10" s="74" t="s">
        <v>31</v>
      </c>
      <c r="S10" s="76">
        <f>S7-S8</f>
        <v>335.66666666666663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265</v>
      </c>
      <c r="G11" s="63">
        <v>278</v>
      </c>
      <c r="H11" s="63">
        <v>288</v>
      </c>
      <c r="I11" s="63">
        <v>278</v>
      </c>
      <c r="J11" s="138">
        <f t="shared" si="0"/>
        <v>277.25</v>
      </c>
      <c r="K11" s="139"/>
      <c r="M11" s="13">
        <v>6</v>
      </c>
      <c r="N11" s="142">
        <v>7.1</v>
      </c>
      <c r="O11" s="143"/>
      <c r="P11" s="2"/>
      <c r="R11" s="74" t="s">
        <v>29</v>
      </c>
      <c r="S11" s="75">
        <f>S6-S8</f>
        <v>900.33333333333326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172</v>
      </c>
      <c r="G12" s="63">
        <v>168</v>
      </c>
      <c r="H12" s="63">
        <v>161</v>
      </c>
      <c r="I12" s="63">
        <v>184</v>
      </c>
      <c r="J12" s="138">
        <f t="shared" si="0"/>
        <v>171.25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0.50066499187232161</v>
      </c>
    </row>
    <row r="13" spans="1:19" ht="15.75" thickBot="1" x14ac:dyDescent="0.3">
      <c r="A13" s="2"/>
      <c r="C13" s="14" t="s">
        <v>38</v>
      </c>
      <c r="D13" s="15">
        <v>58.4</v>
      </c>
      <c r="E13" s="15">
        <v>7.1</v>
      </c>
      <c r="F13" s="15">
        <v>184</v>
      </c>
      <c r="G13" s="15">
        <v>178</v>
      </c>
      <c r="H13" s="15">
        <v>167</v>
      </c>
      <c r="I13" s="15">
        <v>182</v>
      </c>
      <c r="J13" s="144">
        <f t="shared" si="0"/>
        <v>177.75</v>
      </c>
      <c r="K13" s="145"/>
      <c r="M13" s="67" t="s">
        <v>39</v>
      </c>
      <c r="N13" s="65"/>
      <c r="O13" s="66"/>
      <c r="P13" s="2"/>
      <c r="R13" s="77" t="s">
        <v>37</v>
      </c>
      <c r="S13" s="78">
        <f>S10/S7</f>
        <v>0.59603432968333825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0.79828579872912664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16.57</v>
      </c>
      <c r="E16" s="11">
        <v>10.1</v>
      </c>
      <c r="F16" s="22">
        <v>1135</v>
      </c>
      <c r="G16" s="16"/>
      <c r="H16" s="23" t="s">
        <v>1</v>
      </c>
      <c r="I16" s="133">
        <v>4.7699999999999996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62.77</v>
      </c>
      <c r="E17" s="11"/>
      <c r="F17" s="22">
        <v>195</v>
      </c>
      <c r="G17" s="16"/>
      <c r="H17" s="27" t="s">
        <v>2</v>
      </c>
      <c r="I17" s="135">
        <v>4.1500000000000004</v>
      </c>
      <c r="J17" s="135"/>
      <c r="K17" s="136"/>
      <c r="M17" s="65">
        <v>6.8</v>
      </c>
      <c r="N17" s="28">
        <v>75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63.58</v>
      </c>
      <c r="E18" s="11"/>
      <c r="F18" s="22">
        <v>193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62.86</v>
      </c>
      <c r="E20" s="11"/>
      <c r="F20" s="22">
        <v>190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71.25</v>
      </c>
      <c r="E21" s="11"/>
      <c r="F21" s="22">
        <v>1632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75.41</v>
      </c>
      <c r="E22" s="11">
        <v>6.7</v>
      </c>
      <c r="F22" s="22">
        <v>376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351</v>
      </c>
      <c r="G23" s="16"/>
      <c r="H23" s="125">
        <v>8</v>
      </c>
      <c r="I23" s="127">
        <v>275</v>
      </c>
      <c r="J23" s="127">
        <v>205</v>
      </c>
      <c r="K23" s="129">
        <f>((I23-J23)/I23)</f>
        <v>0.25454545454545452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76.819999999999993</v>
      </c>
      <c r="E24" s="11">
        <v>6.2</v>
      </c>
      <c r="F24" s="22">
        <v>872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0.57936860827034242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841</v>
      </c>
      <c r="G25" s="16"/>
      <c r="M25" s="118" t="s">
        <v>64</v>
      </c>
      <c r="N25" s="119"/>
      <c r="O25" s="37">
        <f>(J10-J11)/J10</f>
        <v>0.41384778012684992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0.38232642019837693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-3.7956204379562042E-2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91.44</v>
      </c>
      <c r="E28" s="33"/>
      <c r="F28" s="34"/>
      <c r="G28" s="46"/>
      <c r="H28" s="47" t="s">
        <v>72</v>
      </c>
      <c r="I28" s="33">
        <v>446</v>
      </c>
      <c r="J28" s="33">
        <v>392</v>
      </c>
      <c r="K28" s="34">
        <f>I28-J28</f>
        <v>54</v>
      </c>
      <c r="M28" s="123" t="s">
        <v>73</v>
      </c>
      <c r="N28" s="124"/>
      <c r="O28" s="70">
        <f>(J10-J13)/J10</f>
        <v>0.62420718816067655</v>
      </c>
      <c r="P28" s="2"/>
    </row>
    <row r="29" spans="1:16" ht="15.75" thickBot="1" x14ac:dyDescent="0.3">
      <c r="A29" s="2"/>
      <c r="B29" s="41"/>
      <c r="C29" s="45" t="s">
        <v>74</v>
      </c>
      <c r="D29" s="33">
        <v>72.45</v>
      </c>
      <c r="E29" s="33">
        <v>68.5</v>
      </c>
      <c r="F29" s="34">
        <v>94.55</v>
      </c>
      <c r="G29" s="48">
        <v>5.2</v>
      </c>
      <c r="H29" s="65" t="s">
        <v>2</v>
      </c>
      <c r="I29" s="35">
        <v>196</v>
      </c>
      <c r="J29" s="35">
        <v>161</v>
      </c>
      <c r="K29" s="36">
        <f>I29-J29</f>
        <v>35</v>
      </c>
      <c r="L29" s="49"/>
      <c r="M29" s="113" t="s">
        <v>75</v>
      </c>
      <c r="N29" s="114"/>
      <c r="O29" s="71">
        <f>(J9-J13)/J9</f>
        <v>0.84192974655402397</v>
      </c>
      <c r="P29" s="2"/>
    </row>
    <row r="30" spans="1:16" ht="15" customHeight="1" x14ac:dyDescent="0.25">
      <c r="A30" s="2"/>
      <c r="B30" s="41"/>
      <c r="C30" s="45" t="s">
        <v>76</v>
      </c>
      <c r="D30" s="33">
        <v>80.5</v>
      </c>
      <c r="E30" s="33">
        <v>62.64</v>
      </c>
      <c r="F30" s="34">
        <v>77.81</v>
      </c>
      <c r="P30" s="2"/>
    </row>
    <row r="31" spans="1:16" ht="15" customHeight="1" x14ac:dyDescent="0.25">
      <c r="A31" s="2"/>
      <c r="B31" s="41"/>
      <c r="C31" s="45" t="s">
        <v>77</v>
      </c>
      <c r="D31" s="33">
        <v>79.75</v>
      </c>
      <c r="E31" s="33">
        <v>50.42</v>
      </c>
      <c r="F31" s="34">
        <v>63.22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53.91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104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105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106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107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108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109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110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1590</v>
      </c>
      <c r="G64" s="12"/>
      <c r="H64" s="12"/>
      <c r="I64" s="12"/>
      <c r="J64" s="138">
        <f>AVERAGE(F64:I64)</f>
        <v>1590</v>
      </c>
      <c r="K64" s="139"/>
      <c r="M64" s="8">
        <v>2</v>
      </c>
      <c r="N64" s="140">
        <v>10.1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546</v>
      </c>
      <c r="G65" s="12"/>
      <c r="H65" s="12"/>
      <c r="I65" s="12"/>
      <c r="J65" s="138">
        <f t="shared" ref="J65:J70" si="1">AVERAGE(F65:I65)</f>
        <v>546</v>
      </c>
      <c r="K65" s="139"/>
      <c r="M65" s="8">
        <v>3</v>
      </c>
      <c r="N65" s="140">
        <v>9.8000000000000007</v>
      </c>
      <c r="O65" s="141"/>
      <c r="P65" s="2"/>
    </row>
    <row r="66" spans="1:16" ht="15" customHeight="1" x14ac:dyDescent="0.25">
      <c r="A66" s="2"/>
      <c r="C66" s="9" t="s">
        <v>28</v>
      </c>
      <c r="D66" s="11">
        <v>61.45</v>
      </c>
      <c r="E66" s="11">
        <v>7.7</v>
      </c>
      <c r="F66" s="11">
        <v>1243</v>
      </c>
      <c r="G66" s="11">
        <v>1320</v>
      </c>
      <c r="H66" s="11">
        <v>1354</v>
      </c>
      <c r="I66" s="11">
        <v>1153</v>
      </c>
      <c r="J66" s="138">
        <f t="shared" si="1"/>
        <v>1267.5</v>
      </c>
      <c r="K66" s="139"/>
      <c r="M66" s="8">
        <v>4</v>
      </c>
      <c r="N66" s="140">
        <v>8.8000000000000007</v>
      </c>
      <c r="O66" s="141"/>
      <c r="P66" s="2"/>
    </row>
    <row r="67" spans="1:16" ht="15" customHeight="1" x14ac:dyDescent="0.25">
      <c r="A67" s="2"/>
      <c r="C67" s="9" t="s">
        <v>30</v>
      </c>
      <c r="D67" s="11">
        <v>58.16</v>
      </c>
      <c r="E67" s="11">
        <v>8.9</v>
      </c>
      <c r="F67" s="11">
        <v>549</v>
      </c>
      <c r="G67" s="11">
        <v>579</v>
      </c>
      <c r="H67" s="11">
        <v>651</v>
      </c>
      <c r="I67" s="11">
        <v>729</v>
      </c>
      <c r="J67" s="138">
        <f t="shared" si="1"/>
        <v>627</v>
      </c>
      <c r="K67" s="139"/>
      <c r="M67" s="8">
        <v>5</v>
      </c>
      <c r="N67" s="140">
        <v>8.5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326</v>
      </c>
      <c r="G68" s="63">
        <v>371</v>
      </c>
      <c r="H68" s="63">
        <v>382</v>
      </c>
      <c r="I68" s="63">
        <v>413</v>
      </c>
      <c r="J68" s="138">
        <f t="shared" si="1"/>
        <v>373</v>
      </c>
      <c r="K68" s="139"/>
      <c r="M68" s="13">
        <v>6</v>
      </c>
      <c r="N68" s="142">
        <v>6.9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196</v>
      </c>
      <c r="G69" s="63">
        <v>240</v>
      </c>
      <c r="H69" s="63">
        <v>266</v>
      </c>
      <c r="I69" s="63">
        <v>295</v>
      </c>
      <c r="J69" s="138">
        <f t="shared" si="1"/>
        <v>249.25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58.46</v>
      </c>
      <c r="E70" s="15">
        <v>7.4</v>
      </c>
      <c r="F70" s="15">
        <v>201</v>
      </c>
      <c r="G70" s="15">
        <v>245</v>
      </c>
      <c r="H70" s="15">
        <v>265</v>
      </c>
      <c r="I70" s="15">
        <v>292</v>
      </c>
      <c r="J70" s="144">
        <f t="shared" si="1"/>
        <v>250.75</v>
      </c>
      <c r="K70" s="145"/>
      <c r="M70" s="67" t="s">
        <v>39</v>
      </c>
      <c r="N70" s="65">
        <v>3.39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14.95</v>
      </c>
      <c r="E73" s="11">
        <v>10.5</v>
      </c>
      <c r="F73" s="22">
        <v>1159</v>
      </c>
      <c r="G73" s="16"/>
      <c r="H73" s="23" t="s">
        <v>1</v>
      </c>
      <c r="I73" s="133">
        <v>5.72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63.66</v>
      </c>
      <c r="E74" s="11"/>
      <c r="F74" s="22">
        <v>198</v>
      </c>
      <c r="G74" s="16"/>
      <c r="H74" s="27" t="s">
        <v>2</v>
      </c>
      <c r="I74" s="135">
        <v>5.38</v>
      </c>
      <c r="J74" s="135"/>
      <c r="K74" s="136"/>
      <c r="M74" s="65">
        <v>7.1</v>
      </c>
      <c r="N74" s="28">
        <v>80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64.7</v>
      </c>
      <c r="E75" s="11"/>
      <c r="F75" s="22">
        <v>205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63.81</v>
      </c>
      <c r="E77" s="11"/>
      <c r="F77" s="22">
        <v>203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75.319999999999993</v>
      </c>
      <c r="E78" s="11"/>
      <c r="F78" s="22">
        <v>1907</v>
      </c>
      <c r="G78" s="16"/>
      <c r="H78" s="125">
        <v>1</v>
      </c>
      <c r="I78" s="127">
        <v>559</v>
      </c>
      <c r="J78" s="127">
        <v>339</v>
      </c>
      <c r="K78" s="129">
        <f>((I78-J78)/I78)</f>
        <v>0.3935599284436494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75.66</v>
      </c>
      <c r="E79" s="11">
        <v>6.8</v>
      </c>
      <c r="F79" s="22">
        <v>396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434</v>
      </c>
      <c r="G80" s="16"/>
      <c r="H80" s="125">
        <v>13</v>
      </c>
      <c r="I80" s="127">
        <v>340</v>
      </c>
      <c r="J80" s="127">
        <v>231</v>
      </c>
      <c r="K80" s="129">
        <f>((I80-J80)/I80)</f>
        <v>0.32058823529411767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74.849999999999994</v>
      </c>
      <c r="E81" s="11">
        <v>6.3</v>
      </c>
      <c r="F81" s="22">
        <v>882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0.5053254437869823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929</v>
      </c>
      <c r="G82" s="16"/>
      <c r="M82" s="118" t="s">
        <v>64</v>
      </c>
      <c r="N82" s="119"/>
      <c r="O82" s="37">
        <f>(J67-J68)/J67</f>
        <v>0.40510366826156302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0.33176943699731903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-6.018054162487462E-3</v>
      </c>
      <c r="P84" s="2"/>
    </row>
    <row r="85" spans="1:16" x14ac:dyDescent="0.25">
      <c r="A85" s="2"/>
      <c r="B85" s="41"/>
      <c r="C85" s="45" t="s">
        <v>71</v>
      </c>
      <c r="D85" s="33">
        <v>91.8</v>
      </c>
      <c r="E85" s="33"/>
      <c r="F85" s="34"/>
      <c r="G85" s="46"/>
      <c r="H85" s="47" t="s">
        <v>1</v>
      </c>
      <c r="I85" s="33">
        <v>321</v>
      </c>
      <c r="J85" s="33">
        <v>252</v>
      </c>
      <c r="K85" s="34">
        <f>I85-J85</f>
        <v>69</v>
      </c>
      <c r="M85" s="123" t="s">
        <v>73</v>
      </c>
      <c r="N85" s="124"/>
      <c r="O85" s="70">
        <f>(J67-J70)/J67</f>
        <v>0.60007974481658688</v>
      </c>
      <c r="P85" s="2"/>
    </row>
    <row r="86" spans="1:16" ht="15.75" thickBot="1" x14ac:dyDescent="0.3">
      <c r="A86" s="2"/>
      <c r="B86" s="41"/>
      <c r="C86" s="45" t="s">
        <v>74</v>
      </c>
      <c r="D86" s="33">
        <v>73</v>
      </c>
      <c r="E86" s="33">
        <v>68.790000000000006</v>
      </c>
      <c r="F86" s="34">
        <v>94.23</v>
      </c>
      <c r="G86" s="48">
        <v>5.3</v>
      </c>
      <c r="H86" s="65" t="s">
        <v>2</v>
      </c>
      <c r="I86" s="35">
        <v>236</v>
      </c>
      <c r="J86" s="35">
        <v>217</v>
      </c>
      <c r="K86" s="34">
        <f>I86-J86</f>
        <v>19</v>
      </c>
      <c r="L86" s="49"/>
      <c r="M86" s="113" t="s">
        <v>75</v>
      </c>
      <c r="N86" s="114"/>
      <c r="O86" s="71">
        <f>(J66-J70)/J66</f>
        <v>0.80216962524654833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78.75</v>
      </c>
      <c r="E87" s="33">
        <v>62.71</v>
      </c>
      <c r="F87" s="34">
        <v>79.63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</v>
      </c>
      <c r="E88" s="33">
        <v>53.64</v>
      </c>
      <c r="F88" s="34">
        <v>69.84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53.15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111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112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113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94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114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115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602</v>
      </c>
      <c r="G119" s="12"/>
      <c r="H119" s="12"/>
      <c r="I119" s="12"/>
      <c r="J119" s="138">
        <f>AVERAGE(F119:I119)</f>
        <v>602</v>
      </c>
      <c r="K119" s="139"/>
      <c r="M119" s="8">
        <v>2</v>
      </c>
      <c r="N119" s="140">
        <v>9.9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411</v>
      </c>
      <c r="G120" s="12"/>
      <c r="H120" s="12"/>
      <c r="I120" s="12"/>
      <c r="J120" s="138">
        <f t="shared" ref="J120:J125" si="2">AVERAGE(F120:I120)</f>
        <v>411</v>
      </c>
      <c r="K120" s="139"/>
      <c r="M120" s="8">
        <v>3</v>
      </c>
      <c r="N120" s="140">
        <v>9.6999999999999993</v>
      </c>
      <c r="O120" s="141"/>
      <c r="P120" s="2"/>
    </row>
    <row r="121" spans="1:16" x14ac:dyDescent="0.25">
      <c r="A121" s="2"/>
      <c r="C121" s="9" t="s">
        <v>28</v>
      </c>
      <c r="D121" s="11">
        <v>62.22</v>
      </c>
      <c r="E121" s="11">
        <v>8</v>
      </c>
      <c r="F121" s="11">
        <v>1044</v>
      </c>
      <c r="G121" s="11">
        <v>1023</v>
      </c>
      <c r="H121" s="11">
        <v>1011</v>
      </c>
      <c r="I121" s="11">
        <v>888</v>
      </c>
      <c r="J121" s="138">
        <f t="shared" si="2"/>
        <v>991.5</v>
      </c>
      <c r="K121" s="139"/>
      <c r="M121" s="8">
        <v>4</v>
      </c>
      <c r="N121" s="140">
        <v>8.6999999999999993</v>
      </c>
      <c r="O121" s="141"/>
      <c r="P121" s="2"/>
    </row>
    <row r="122" spans="1:16" x14ac:dyDescent="0.25">
      <c r="A122" s="2"/>
      <c r="C122" s="9" t="s">
        <v>30</v>
      </c>
      <c r="D122" s="11">
        <v>58.18</v>
      </c>
      <c r="E122" s="11">
        <v>8.1999999999999993</v>
      </c>
      <c r="F122" s="11">
        <v>754</v>
      </c>
      <c r="G122" s="11">
        <v>591</v>
      </c>
      <c r="H122" s="11">
        <v>567</v>
      </c>
      <c r="I122" s="11">
        <v>446</v>
      </c>
      <c r="J122" s="138">
        <f t="shared" si="2"/>
        <v>589.5</v>
      </c>
      <c r="K122" s="139"/>
      <c r="M122" s="8">
        <v>5</v>
      </c>
      <c r="N122" s="140">
        <v>8.8000000000000007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436</v>
      </c>
      <c r="G123" s="63">
        <v>422</v>
      </c>
      <c r="H123" s="63">
        <v>409</v>
      </c>
      <c r="I123" s="63">
        <v>369</v>
      </c>
      <c r="J123" s="138">
        <f t="shared" si="2"/>
        <v>409</v>
      </c>
      <c r="K123" s="139"/>
      <c r="M123" s="13">
        <v>6</v>
      </c>
      <c r="N123" s="142">
        <v>6.8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270</v>
      </c>
      <c r="G124" s="63">
        <v>259</v>
      </c>
      <c r="H124" s="63">
        <v>262</v>
      </c>
      <c r="I124" s="63">
        <v>200</v>
      </c>
      <c r="J124" s="138">
        <f t="shared" si="2"/>
        <v>247.75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58.01</v>
      </c>
      <c r="E125" s="15">
        <v>7.1</v>
      </c>
      <c r="F125" s="15">
        <v>280</v>
      </c>
      <c r="G125" s="15">
        <v>270</v>
      </c>
      <c r="H125" s="15">
        <v>256</v>
      </c>
      <c r="I125" s="15">
        <v>210</v>
      </c>
      <c r="J125" s="144">
        <f t="shared" si="2"/>
        <v>254</v>
      </c>
      <c r="K125" s="145"/>
      <c r="M125" s="67" t="s">
        <v>39</v>
      </c>
      <c r="N125" s="65">
        <v>3.09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16.07</v>
      </c>
      <c r="E128" s="11">
        <v>10.3</v>
      </c>
      <c r="F128" s="22">
        <v>991</v>
      </c>
      <c r="G128" s="16"/>
      <c r="H128" s="23" t="s">
        <v>1</v>
      </c>
      <c r="I128" s="133">
        <v>5.94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62.98</v>
      </c>
      <c r="E129" s="11"/>
      <c r="F129" s="22">
        <v>244</v>
      </c>
      <c r="G129" s="16"/>
      <c r="H129" s="27" t="s">
        <v>2</v>
      </c>
      <c r="I129" s="135">
        <v>5.72</v>
      </c>
      <c r="J129" s="135"/>
      <c r="K129" s="136"/>
      <c r="M129" s="65">
        <v>6.9</v>
      </c>
      <c r="N129" s="28">
        <v>139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62.87</v>
      </c>
      <c r="E130" s="11"/>
      <c r="F130" s="22">
        <v>271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64.06</v>
      </c>
      <c r="E132" s="11"/>
      <c r="F132" s="22">
        <v>239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75.66</v>
      </c>
      <c r="E133" s="11"/>
      <c r="F133" s="22">
        <v>1887</v>
      </c>
      <c r="G133" s="16"/>
      <c r="H133" s="125">
        <v>10</v>
      </c>
      <c r="I133" s="127">
        <v>555</v>
      </c>
      <c r="J133" s="127">
        <v>276</v>
      </c>
      <c r="K133" s="129">
        <f>((I133-J133)/I133)</f>
        <v>0.50270270270270268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74.69</v>
      </c>
      <c r="E134" s="11">
        <v>6.8</v>
      </c>
      <c r="F134" s="22">
        <v>515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509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77.33</v>
      </c>
      <c r="E136" s="11">
        <v>6.4</v>
      </c>
      <c r="F136" s="22">
        <v>1059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0.40544629349470501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1047</v>
      </c>
      <c r="G137" s="16"/>
      <c r="M137" s="118" t="s">
        <v>64</v>
      </c>
      <c r="N137" s="119"/>
      <c r="O137" s="37">
        <f>(J122-J123)/J122</f>
        <v>0.3061916878710772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0.39425427872860636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-2.5227043390514632E-2</v>
      </c>
      <c r="P139" s="2"/>
    </row>
    <row r="140" spans="1:16" x14ac:dyDescent="0.25">
      <c r="A140" s="2"/>
      <c r="B140" s="41"/>
      <c r="C140" s="45" t="s">
        <v>71</v>
      </c>
      <c r="D140" s="33">
        <v>91.03</v>
      </c>
      <c r="E140" s="33"/>
      <c r="F140" s="34"/>
      <c r="G140" s="46"/>
      <c r="H140" s="47" t="s">
        <v>1</v>
      </c>
      <c r="I140" s="33">
        <v>877</v>
      </c>
      <c r="J140" s="33">
        <v>771</v>
      </c>
      <c r="K140" s="34">
        <f>I140-J140</f>
        <v>106</v>
      </c>
      <c r="M140" s="123" t="s">
        <v>73</v>
      </c>
      <c r="N140" s="124"/>
      <c r="O140" s="70">
        <f>(J122-J125)/J122</f>
        <v>0.56912637828668367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72.75</v>
      </c>
      <c r="E141" s="33">
        <v>68.34</v>
      </c>
      <c r="F141" s="34">
        <v>93.94</v>
      </c>
      <c r="G141" s="48">
        <v>6.1</v>
      </c>
      <c r="H141" s="65" t="s">
        <v>2</v>
      </c>
      <c r="I141" s="35">
        <v>309</v>
      </c>
      <c r="J141" s="35">
        <v>288</v>
      </c>
      <c r="K141" s="34">
        <f>I141-J141</f>
        <v>21</v>
      </c>
      <c r="L141" s="49"/>
      <c r="M141" s="113" t="s">
        <v>75</v>
      </c>
      <c r="N141" s="114"/>
      <c r="O141" s="71">
        <f>(J121-J125)/J121</f>
        <v>0.74382249117498744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77.75</v>
      </c>
      <c r="E142" s="33">
        <v>62.26</v>
      </c>
      <c r="F142" s="34">
        <v>80.09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72.599999999999994</v>
      </c>
      <c r="E143" s="33">
        <v>50.2</v>
      </c>
      <c r="F143" s="34">
        <v>69.150000000000006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57.04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91.81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116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117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118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119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120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121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zoomScale="85" zoomScaleNormal="85" workbookViewId="0">
      <selection activeCell="N122" sqref="N122:O122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1156.6111111111111</v>
      </c>
    </row>
    <row r="7" spans="1:19" x14ac:dyDescent="0.25">
      <c r="A7" s="2"/>
      <c r="C7" s="9" t="s">
        <v>26</v>
      </c>
      <c r="D7" s="10"/>
      <c r="E7" s="10"/>
      <c r="F7" s="11">
        <v>886</v>
      </c>
      <c r="G7" s="12"/>
      <c r="H7" s="12"/>
      <c r="I7" s="12"/>
      <c r="J7" s="138">
        <f>AVERAGE(F7:I7)</f>
        <v>886</v>
      </c>
      <c r="K7" s="139"/>
      <c r="M7" s="8">
        <v>2</v>
      </c>
      <c r="N7" s="140">
        <v>10.1</v>
      </c>
      <c r="O7" s="141"/>
      <c r="P7" s="2"/>
      <c r="R7" s="56" t="s">
        <v>1</v>
      </c>
      <c r="S7" s="72">
        <f>AVERAGE(J10,J67,J122)</f>
        <v>580.83333333333337</v>
      </c>
    </row>
    <row r="8" spans="1:19" x14ac:dyDescent="0.25">
      <c r="A8" s="2"/>
      <c r="C8" s="9" t="s">
        <v>27</v>
      </c>
      <c r="D8" s="10"/>
      <c r="E8" s="10"/>
      <c r="F8" s="11">
        <v>449</v>
      </c>
      <c r="G8" s="12"/>
      <c r="H8" s="12"/>
      <c r="I8" s="12"/>
      <c r="J8" s="138">
        <f t="shared" ref="J8:J13" si="0">AVERAGE(F8:I8)</f>
        <v>449</v>
      </c>
      <c r="K8" s="139"/>
      <c r="M8" s="8">
        <v>3</v>
      </c>
      <c r="N8" s="140">
        <v>9.9</v>
      </c>
      <c r="O8" s="141"/>
      <c r="P8" s="2"/>
      <c r="R8" s="56" t="s">
        <v>2</v>
      </c>
      <c r="S8" s="73">
        <f>AVERAGE(J13,J70,J125)</f>
        <v>220.16666666666666</v>
      </c>
    </row>
    <row r="9" spans="1:19" x14ac:dyDescent="0.25">
      <c r="A9" s="2"/>
      <c r="C9" s="9" t="s">
        <v>28</v>
      </c>
      <c r="D9" s="11">
        <v>60.47</v>
      </c>
      <c r="E9" s="11">
        <v>7.9</v>
      </c>
      <c r="F9" s="11">
        <v>1280</v>
      </c>
      <c r="G9" s="11">
        <v>1045</v>
      </c>
      <c r="H9" s="11">
        <v>1188</v>
      </c>
      <c r="I9" s="11"/>
      <c r="J9" s="138">
        <f t="shared" si="0"/>
        <v>1171</v>
      </c>
      <c r="K9" s="139"/>
      <c r="M9" s="8">
        <v>4</v>
      </c>
      <c r="N9" s="140">
        <v>7.5</v>
      </c>
      <c r="O9" s="141"/>
      <c r="P9" s="2"/>
      <c r="R9" s="74" t="s">
        <v>261</v>
      </c>
      <c r="S9" s="76">
        <f>S6-S7</f>
        <v>575.77777777777771</v>
      </c>
    </row>
    <row r="10" spans="1:19" x14ac:dyDescent="0.25">
      <c r="A10" s="2"/>
      <c r="C10" s="9" t="s">
        <v>30</v>
      </c>
      <c r="D10" s="11">
        <v>55.46</v>
      </c>
      <c r="E10" s="11">
        <v>9.5</v>
      </c>
      <c r="F10" s="11">
        <v>372</v>
      </c>
      <c r="G10" s="11">
        <v>324</v>
      </c>
      <c r="H10" s="11">
        <v>513</v>
      </c>
      <c r="I10" s="11">
        <v>472</v>
      </c>
      <c r="J10" s="138">
        <f t="shared" si="0"/>
        <v>420.25</v>
      </c>
      <c r="K10" s="139"/>
      <c r="M10" s="8">
        <v>5</v>
      </c>
      <c r="N10" s="140">
        <v>8.9</v>
      </c>
      <c r="O10" s="141"/>
      <c r="P10" s="2"/>
      <c r="R10" s="74" t="s">
        <v>31</v>
      </c>
      <c r="S10" s="76">
        <f>S7-S8</f>
        <v>360.66666666666674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224</v>
      </c>
      <c r="G11" s="63">
        <v>218</v>
      </c>
      <c r="H11" s="63">
        <v>214</v>
      </c>
      <c r="I11" s="63">
        <v>251</v>
      </c>
      <c r="J11" s="138">
        <f t="shared" si="0"/>
        <v>226.75</v>
      </c>
      <c r="K11" s="139"/>
      <c r="M11" s="13">
        <v>6</v>
      </c>
      <c r="N11" s="142">
        <v>6.6</v>
      </c>
      <c r="O11" s="143"/>
      <c r="P11" s="2"/>
      <c r="R11" s="74" t="s">
        <v>29</v>
      </c>
      <c r="S11" s="75">
        <f>S6-S8</f>
        <v>936.44444444444446</v>
      </c>
    </row>
    <row r="12" spans="1:19" ht="15.75" thickBot="1" x14ac:dyDescent="0.3">
      <c r="A12" s="2"/>
      <c r="C12" s="9" t="s">
        <v>34</v>
      </c>
      <c r="D12" s="11"/>
      <c r="E12" s="11"/>
      <c r="F12" s="11">
        <v>192</v>
      </c>
      <c r="G12" s="63">
        <v>182</v>
      </c>
      <c r="H12" s="63">
        <v>180</v>
      </c>
      <c r="I12" s="63">
        <v>168</v>
      </c>
      <c r="J12" s="138">
        <f t="shared" si="0"/>
        <v>180.5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0.49781449637350494</v>
      </c>
    </row>
    <row r="13" spans="1:19" ht="15.75" thickBot="1" x14ac:dyDescent="0.3">
      <c r="A13" s="2"/>
      <c r="C13" s="14" t="s">
        <v>38</v>
      </c>
      <c r="D13" s="15">
        <v>56.09</v>
      </c>
      <c r="E13" s="15">
        <v>8</v>
      </c>
      <c r="F13" s="15">
        <v>204</v>
      </c>
      <c r="G13" s="15">
        <v>194</v>
      </c>
      <c r="H13" s="15">
        <v>188</v>
      </c>
      <c r="I13" s="15">
        <v>144</v>
      </c>
      <c r="J13" s="144">
        <f t="shared" si="0"/>
        <v>182.5</v>
      </c>
      <c r="K13" s="145"/>
      <c r="M13" s="67" t="s">
        <v>39</v>
      </c>
      <c r="N13" s="65">
        <v>3.95</v>
      </c>
      <c r="O13" s="66"/>
      <c r="P13" s="2"/>
      <c r="R13" s="77" t="s">
        <v>37</v>
      </c>
      <c r="S13" s="78">
        <f>S10/S7</f>
        <v>0.62094691535150659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0.80964503578461988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20.05</v>
      </c>
      <c r="E16" s="11">
        <v>10.7</v>
      </c>
      <c r="F16" s="22">
        <v>1165</v>
      </c>
      <c r="G16" s="16"/>
      <c r="H16" s="23" t="s">
        <v>1</v>
      </c>
      <c r="I16" s="133">
        <v>4.8499999999999996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64.62</v>
      </c>
      <c r="E17" s="11"/>
      <c r="F17" s="22">
        <v>216</v>
      </c>
      <c r="G17" s="16"/>
      <c r="H17" s="27" t="s">
        <v>2</v>
      </c>
      <c r="I17" s="135">
        <v>4.42</v>
      </c>
      <c r="J17" s="135"/>
      <c r="K17" s="136"/>
      <c r="M17" s="65">
        <v>6.9</v>
      </c>
      <c r="N17" s="28">
        <v>86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65.44</v>
      </c>
      <c r="E18" s="11"/>
      <c r="F18" s="22">
        <v>214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66.84</v>
      </c>
      <c r="E20" s="11"/>
      <c r="F20" s="22">
        <v>210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72.17</v>
      </c>
      <c r="E21" s="11"/>
      <c r="F21" s="22">
        <v>1588</v>
      </c>
      <c r="G21" s="16"/>
      <c r="H21" s="125">
        <v>3</v>
      </c>
      <c r="I21" s="127">
        <v>460</v>
      </c>
      <c r="J21" s="127">
        <v>135</v>
      </c>
      <c r="K21" s="129">
        <f>((I21-J21)/I21)</f>
        <v>0.70652173913043481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74.62</v>
      </c>
      <c r="E22" s="11">
        <v>6.9</v>
      </c>
      <c r="F22" s="22">
        <v>475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443</v>
      </c>
      <c r="G23" s="16"/>
      <c r="H23" s="125">
        <v>6</v>
      </c>
      <c r="I23" s="127">
        <v>258</v>
      </c>
      <c r="J23" s="127">
        <v>113</v>
      </c>
      <c r="K23" s="129">
        <f>((I23-J23)/I23)</f>
        <v>0.56201550387596899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76.81</v>
      </c>
      <c r="E24" s="11">
        <v>6.2</v>
      </c>
      <c r="F24" s="22">
        <v>945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0.64111870196413323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912</v>
      </c>
      <c r="G25" s="16"/>
      <c r="M25" s="118" t="s">
        <v>64</v>
      </c>
      <c r="N25" s="119"/>
      <c r="O25" s="37">
        <f>(J10-J11)/J10</f>
        <v>0.46044021415823916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0.20396912899669239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-1.1080332409972299E-2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91.18</v>
      </c>
      <c r="E28" s="33"/>
      <c r="F28" s="34"/>
      <c r="G28" s="46"/>
      <c r="H28" s="47" t="s">
        <v>72</v>
      </c>
      <c r="I28" s="33">
        <v>388</v>
      </c>
      <c r="J28" s="33">
        <v>330</v>
      </c>
      <c r="K28" s="34">
        <f>I28-J28</f>
        <v>58</v>
      </c>
      <c r="M28" s="123" t="s">
        <v>73</v>
      </c>
      <c r="N28" s="124"/>
      <c r="O28" s="70">
        <f>(J10-J13)/J10</f>
        <v>0.56573468173706132</v>
      </c>
      <c r="P28" s="2"/>
    </row>
    <row r="29" spans="1:16" ht="15.75" thickBot="1" x14ac:dyDescent="0.3">
      <c r="A29" s="2"/>
      <c r="B29" s="41"/>
      <c r="C29" s="45" t="s">
        <v>74</v>
      </c>
      <c r="D29" s="33">
        <v>72.45</v>
      </c>
      <c r="E29" s="33">
        <v>68.540000000000006</v>
      </c>
      <c r="F29" s="34">
        <v>94.61</v>
      </c>
      <c r="G29" s="48">
        <v>5.2</v>
      </c>
      <c r="H29" s="65" t="s">
        <v>2</v>
      </c>
      <c r="I29" s="35">
        <v>226</v>
      </c>
      <c r="J29" s="35">
        <v>195</v>
      </c>
      <c r="K29" s="36">
        <f>I29-J29</f>
        <v>31</v>
      </c>
      <c r="L29" s="49"/>
      <c r="M29" s="113" t="s">
        <v>75</v>
      </c>
      <c r="N29" s="114"/>
      <c r="O29" s="71">
        <f>(J9-J13)/J9</f>
        <v>0.84415029888983772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79.95</v>
      </c>
      <c r="E30" s="33">
        <v>61.89</v>
      </c>
      <c r="F30" s="34">
        <v>77.42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77.650000000000006</v>
      </c>
      <c r="E31" s="33">
        <v>50.06</v>
      </c>
      <c r="F31" s="34">
        <v>64.48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53.47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122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123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124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125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126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1356</v>
      </c>
      <c r="G64" s="12"/>
      <c r="H64" s="12"/>
      <c r="I64" s="12"/>
      <c r="J64" s="138">
        <f>AVERAGE(F64:I64)</f>
        <v>1356</v>
      </c>
      <c r="K64" s="139"/>
      <c r="M64" s="8">
        <v>2</v>
      </c>
      <c r="N64" s="140">
        <v>9.8000000000000007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526</v>
      </c>
      <c r="G65" s="12"/>
      <c r="H65" s="12"/>
      <c r="I65" s="12"/>
      <c r="J65" s="138">
        <f t="shared" ref="J65:J70" si="1">AVERAGE(F65:I65)</f>
        <v>526</v>
      </c>
      <c r="K65" s="139"/>
      <c r="M65" s="8">
        <v>3</v>
      </c>
      <c r="N65" s="140">
        <v>9.5</v>
      </c>
      <c r="O65" s="141"/>
      <c r="P65" s="2"/>
    </row>
    <row r="66" spans="1:16" ht="15" customHeight="1" x14ac:dyDescent="0.25">
      <c r="A66" s="2"/>
      <c r="C66" s="9" t="s">
        <v>28</v>
      </c>
      <c r="D66" s="11">
        <v>61.93</v>
      </c>
      <c r="E66" s="11">
        <v>8.1</v>
      </c>
      <c r="F66" s="11"/>
      <c r="G66" s="11">
        <v>1142</v>
      </c>
      <c r="H66" s="11">
        <v>1103</v>
      </c>
      <c r="I66" s="11">
        <v>1140</v>
      </c>
      <c r="J66" s="138">
        <f t="shared" si="1"/>
        <v>1128.3333333333333</v>
      </c>
      <c r="K66" s="139"/>
      <c r="M66" s="8">
        <v>4</v>
      </c>
      <c r="N66" s="140">
        <v>8.5</v>
      </c>
      <c r="O66" s="141"/>
      <c r="P66" s="2"/>
    </row>
    <row r="67" spans="1:16" ht="15" customHeight="1" x14ac:dyDescent="0.25">
      <c r="A67" s="2"/>
      <c r="C67" s="9" t="s">
        <v>30</v>
      </c>
      <c r="D67" s="11">
        <v>55.85</v>
      </c>
      <c r="E67" s="11">
        <v>9.1</v>
      </c>
      <c r="F67" s="11">
        <v>553</v>
      </c>
      <c r="G67" s="11">
        <v>530</v>
      </c>
      <c r="H67" s="11">
        <v>643</v>
      </c>
      <c r="I67" s="11">
        <v>738</v>
      </c>
      <c r="J67" s="138">
        <f t="shared" si="1"/>
        <v>616</v>
      </c>
      <c r="K67" s="139"/>
      <c r="M67" s="8">
        <v>5</v>
      </c>
      <c r="N67" s="140"/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282</v>
      </c>
      <c r="G68" s="63">
        <v>258</v>
      </c>
      <c r="H68" s="63">
        <v>370</v>
      </c>
      <c r="I68" s="63">
        <v>415</v>
      </c>
      <c r="J68" s="138">
        <f t="shared" si="1"/>
        <v>331.25</v>
      </c>
      <c r="K68" s="139"/>
      <c r="M68" s="13">
        <v>6</v>
      </c>
      <c r="N68" s="142"/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184</v>
      </c>
      <c r="G69" s="63">
        <v>193</v>
      </c>
      <c r="H69" s="63">
        <v>231</v>
      </c>
      <c r="I69" s="63">
        <v>265</v>
      </c>
      <c r="J69" s="138">
        <f t="shared" si="1"/>
        <v>218.25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55.12</v>
      </c>
      <c r="E70" s="15">
        <v>7.5</v>
      </c>
      <c r="F70" s="15">
        <v>186</v>
      </c>
      <c r="G70" s="15">
        <v>194</v>
      </c>
      <c r="H70" s="15">
        <v>234</v>
      </c>
      <c r="I70" s="15">
        <v>267</v>
      </c>
      <c r="J70" s="144">
        <f t="shared" si="1"/>
        <v>220.25</v>
      </c>
      <c r="K70" s="145"/>
      <c r="M70" s="67" t="s">
        <v>39</v>
      </c>
      <c r="N70" s="65">
        <v>3.45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11.36</v>
      </c>
      <c r="E73" s="11">
        <v>9.9</v>
      </c>
      <c r="F73" s="22">
        <v>1322</v>
      </c>
      <c r="G73" s="16"/>
      <c r="H73" s="23" t="s">
        <v>1</v>
      </c>
      <c r="I73" s="133">
        <v>5.66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62.95</v>
      </c>
      <c r="E74" s="11"/>
      <c r="F74" s="22">
        <v>197</v>
      </c>
      <c r="G74" s="16"/>
      <c r="H74" s="27" t="s">
        <v>2</v>
      </c>
      <c r="I74" s="135">
        <v>5.36</v>
      </c>
      <c r="J74" s="135"/>
      <c r="K74" s="136"/>
      <c r="M74" s="65">
        <v>7.1</v>
      </c>
      <c r="N74" s="28">
        <v>80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64.650000000000006</v>
      </c>
      <c r="E75" s="11"/>
      <c r="F75" s="22">
        <v>192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64.599999999999994</v>
      </c>
      <c r="E77" s="11"/>
      <c r="F77" s="22">
        <v>193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73.69</v>
      </c>
      <c r="E78" s="11"/>
      <c r="F78" s="22">
        <v>1539</v>
      </c>
      <c r="G78" s="16"/>
      <c r="H78" s="125">
        <v>4</v>
      </c>
      <c r="I78" s="127">
        <v>553</v>
      </c>
      <c r="J78" s="127">
        <v>517</v>
      </c>
      <c r="K78" s="129">
        <f>((I78-J78)/I78)</f>
        <v>6.50994575045208E-2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74.290000000000006</v>
      </c>
      <c r="E79" s="11">
        <v>6.8</v>
      </c>
      <c r="F79" s="22">
        <v>444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439</v>
      </c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76.44</v>
      </c>
      <c r="E81" s="11">
        <v>6.2</v>
      </c>
      <c r="F81" s="22">
        <v>944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0.4540620384047267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972</v>
      </c>
      <c r="G82" s="16"/>
      <c r="M82" s="118" t="s">
        <v>64</v>
      </c>
      <c r="N82" s="119"/>
      <c r="O82" s="37">
        <f>(J67-J68)/J67</f>
        <v>0.4622564935064935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0.3411320754716981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-9.1638029782359683E-3</v>
      </c>
      <c r="P84" s="2"/>
    </row>
    <row r="85" spans="1:16" x14ac:dyDescent="0.25">
      <c r="A85" s="2"/>
      <c r="B85" s="41"/>
      <c r="C85" s="45" t="s">
        <v>71</v>
      </c>
      <c r="D85" s="33">
        <v>91.45</v>
      </c>
      <c r="E85" s="33"/>
      <c r="F85" s="34"/>
      <c r="G85" s="46"/>
      <c r="H85" s="47" t="s">
        <v>1</v>
      </c>
      <c r="I85" s="33">
        <v>319</v>
      </c>
      <c r="J85" s="33">
        <v>263</v>
      </c>
      <c r="K85" s="34">
        <f>I85-J85</f>
        <v>56</v>
      </c>
      <c r="M85" s="123" t="s">
        <v>73</v>
      </c>
      <c r="N85" s="124"/>
      <c r="O85" s="70">
        <f>(J67-J70)/J67</f>
        <v>0.64245129870129869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69.290000000000006</v>
      </c>
      <c r="F86" s="34">
        <v>94.72</v>
      </c>
      <c r="G86" s="48">
        <v>5.6</v>
      </c>
      <c r="H86" s="65" t="s">
        <v>2</v>
      </c>
      <c r="I86" s="35">
        <v>213</v>
      </c>
      <c r="J86" s="35">
        <v>194</v>
      </c>
      <c r="K86" s="34">
        <f>I86-J86</f>
        <v>19</v>
      </c>
      <c r="L86" s="49"/>
      <c r="M86" s="113" t="s">
        <v>75</v>
      </c>
      <c r="N86" s="114"/>
      <c r="O86" s="71">
        <f>(J66-J70)/J66</f>
        <v>0.80480059084194977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78.25</v>
      </c>
      <c r="E87" s="33">
        <v>61.13</v>
      </c>
      <c r="F87" s="34">
        <v>78.12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77.2</v>
      </c>
      <c r="E88" s="33">
        <v>52.74</v>
      </c>
      <c r="F88" s="34">
        <v>68.319999999999993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127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128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129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130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131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132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 t="s">
        <v>133</v>
      </c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 t="s">
        <v>134</v>
      </c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1289</v>
      </c>
      <c r="G119" s="12"/>
      <c r="H119" s="12"/>
      <c r="I119" s="12"/>
      <c r="J119" s="138">
        <f>AVERAGE(F119:I119)</f>
        <v>1289</v>
      </c>
      <c r="K119" s="139"/>
      <c r="M119" s="8">
        <v>2</v>
      </c>
      <c r="N119" s="140">
        <v>9.8000000000000007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595</v>
      </c>
      <c r="G120" s="12"/>
      <c r="H120" s="12"/>
      <c r="I120" s="12"/>
      <c r="J120" s="138">
        <f t="shared" ref="J120:J125" si="2">AVERAGE(F120:I120)</f>
        <v>595</v>
      </c>
      <c r="K120" s="139"/>
      <c r="M120" s="8">
        <v>3</v>
      </c>
      <c r="N120" s="140">
        <v>9.4</v>
      </c>
      <c r="O120" s="141"/>
      <c r="P120" s="2"/>
    </row>
    <row r="121" spans="1:16" x14ac:dyDescent="0.25">
      <c r="A121" s="2"/>
      <c r="C121" s="9" t="s">
        <v>28</v>
      </c>
      <c r="D121" s="11">
        <v>57.79</v>
      </c>
      <c r="E121" s="11">
        <v>8.3000000000000007</v>
      </c>
      <c r="F121" s="11">
        <v>1121</v>
      </c>
      <c r="G121" s="11">
        <v>1149</v>
      </c>
      <c r="H121" s="11">
        <v>1177</v>
      </c>
      <c r="I121" s="11">
        <v>1235</v>
      </c>
      <c r="J121" s="138">
        <f t="shared" si="2"/>
        <v>1170.5</v>
      </c>
      <c r="K121" s="139"/>
      <c r="M121" s="8">
        <v>4</v>
      </c>
      <c r="N121" s="140">
        <v>7.6</v>
      </c>
      <c r="O121" s="141"/>
      <c r="P121" s="2"/>
    </row>
    <row r="122" spans="1:16" x14ac:dyDescent="0.25">
      <c r="A122" s="2"/>
      <c r="C122" s="9" t="s">
        <v>30</v>
      </c>
      <c r="D122" s="11">
        <v>58.89</v>
      </c>
      <c r="E122" s="11">
        <v>8.6999999999999993</v>
      </c>
      <c r="F122" s="11">
        <v>712</v>
      </c>
      <c r="G122" s="11">
        <v>707</v>
      </c>
      <c r="H122" s="11">
        <v>686</v>
      </c>
      <c r="I122" s="11">
        <v>720</v>
      </c>
      <c r="J122" s="138">
        <f t="shared" si="2"/>
        <v>706.25</v>
      </c>
      <c r="K122" s="139"/>
      <c r="M122" s="8">
        <v>5</v>
      </c>
      <c r="N122" s="140"/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398</v>
      </c>
      <c r="G123" s="63">
        <v>407</v>
      </c>
      <c r="H123" s="63">
        <v>393</v>
      </c>
      <c r="I123" s="63">
        <v>412</v>
      </c>
      <c r="J123" s="138">
        <f t="shared" si="2"/>
        <v>402.5</v>
      </c>
      <c r="K123" s="139"/>
      <c r="M123" s="13">
        <v>6</v>
      </c>
      <c r="N123" s="142"/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258</v>
      </c>
      <c r="G124" s="63">
        <v>263</v>
      </c>
      <c r="H124" s="63">
        <v>256</v>
      </c>
      <c r="I124" s="63">
        <v>262</v>
      </c>
      <c r="J124" s="138">
        <f t="shared" si="2"/>
        <v>259.75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60.02</v>
      </c>
      <c r="E125" s="15">
        <v>8</v>
      </c>
      <c r="F125" s="15">
        <v>256</v>
      </c>
      <c r="G125" s="15">
        <v>260</v>
      </c>
      <c r="H125" s="15">
        <v>254</v>
      </c>
      <c r="I125" s="15">
        <v>261</v>
      </c>
      <c r="J125" s="144">
        <f t="shared" si="2"/>
        <v>257.75</v>
      </c>
      <c r="K125" s="145"/>
      <c r="M125" s="67" t="s">
        <v>39</v>
      </c>
      <c r="N125" s="65">
        <v>3.31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16.04</v>
      </c>
      <c r="E128" s="11">
        <v>9.8000000000000007</v>
      </c>
      <c r="F128" s="22">
        <v>1085</v>
      </c>
      <c r="G128" s="16"/>
      <c r="H128" s="23" t="s">
        <v>1</v>
      </c>
      <c r="I128" s="133">
        <v>6.5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68.97</v>
      </c>
      <c r="E129" s="11"/>
      <c r="F129" s="22">
        <v>239</v>
      </c>
      <c r="G129" s="16"/>
      <c r="H129" s="27" t="s">
        <v>2</v>
      </c>
      <c r="I129" s="135">
        <v>6.17</v>
      </c>
      <c r="J129" s="135"/>
      <c r="K129" s="136"/>
      <c r="M129" s="65">
        <v>6.9</v>
      </c>
      <c r="N129" s="28">
        <v>74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73.010000000000005</v>
      </c>
      <c r="E130" s="11"/>
      <c r="F130" s="22">
        <v>236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69.45</v>
      </c>
      <c r="E132" s="11"/>
      <c r="F132" s="22">
        <v>233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74.45</v>
      </c>
      <c r="E133" s="11"/>
      <c r="F133" s="22">
        <v>1635</v>
      </c>
      <c r="G133" s="16"/>
      <c r="H133" s="125">
        <v>11</v>
      </c>
      <c r="I133" s="127">
        <v>697</v>
      </c>
      <c r="J133" s="127">
        <v>383</v>
      </c>
      <c r="K133" s="129">
        <f>((I133-J133)/I133)</f>
        <v>0.45050215208034433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74.41</v>
      </c>
      <c r="E134" s="11">
        <v>6.7</v>
      </c>
      <c r="F134" s="22">
        <v>455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434</v>
      </c>
      <c r="G135" s="16"/>
      <c r="H135" s="125">
        <v>7</v>
      </c>
      <c r="I135" s="127">
        <v>430</v>
      </c>
      <c r="J135" s="127">
        <v>219</v>
      </c>
      <c r="K135" s="129">
        <f>((I135-J135)/I135)</f>
        <v>0.49069767441860462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76.319999999999993</v>
      </c>
      <c r="E136" s="11">
        <v>6.3</v>
      </c>
      <c r="F136" s="22">
        <v>960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0.39662537377189233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949</v>
      </c>
      <c r="G137" s="16"/>
      <c r="M137" s="118" t="s">
        <v>64</v>
      </c>
      <c r="N137" s="119"/>
      <c r="O137" s="37">
        <f>(J122-J123)/J122</f>
        <v>0.43008849557522122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0.35465838509316772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7.6997112608277194E-3</v>
      </c>
      <c r="P139" s="2"/>
    </row>
    <row r="140" spans="1:16" x14ac:dyDescent="0.25">
      <c r="A140" s="2"/>
      <c r="B140" s="41"/>
      <c r="C140" s="45" t="s">
        <v>71</v>
      </c>
      <c r="D140" s="33">
        <v>91.3</v>
      </c>
      <c r="E140" s="33"/>
      <c r="F140" s="34"/>
      <c r="G140" s="46"/>
      <c r="H140" s="47" t="s">
        <v>72</v>
      </c>
      <c r="I140" s="33">
        <v>345</v>
      </c>
      <c r="J140" s="33">
        <v>309</v>
      </c>
      <c r="K140" s="34">
        <f>I140-J140</f>
        <v>36</v>
      </c>
      <c r="M140" s="123" t="s">
        <v>73</v>
      </c>
      <c r="N140" s="124"/>
      <c r="O140" s="70">
        <f>(J122-J125)/J122</f>
        <v>0.63504424778761059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</v>
      </c>
      <c r="E141" s="33">
        <v>68.680000000000007</v>
      </c>
      <c r="F141" s="34">
        <v>94.34</v>
      </c>
      <c r="G141" s="48">
        <v>5.8</v>
      </c>
      <c r="H141" s="65" t="s">
        <v>2</v>
      </c>
      <c r="I141" s="35">
        <v>207</v>
      </c>
      <c r="J141" s="35">
        <v>182</v>
      </c>
      <c r="K141" s="34">
        <f>I141-J141</f>
        <v>25</v>
      </c>
      <c r="L141" s="49"/>
      <c r="M141" s="113" t="s">
        <v>75</v>
      </c>
      <c r="N141" s="114"/>
      <c r="O141" s="71">
        <f>(J121-J125)/J121</f>
        <v>0.77979495941905164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77.95</v>
      </c>
      <c r="E142" s="33">
        <v>61.1</v>
      </c>
      <c r="F142" s="34">
        <v>78.38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76.900000000000006</v>
      </c>
      <c r="E143" s="33">
        <v>52.65</v>
      </c>
      <c r="F143" s="34">
        <v>68.47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136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137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138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139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140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141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142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zoomScale="85" zoomScaleNormal="85" workbookViewId="0">
      <selection activeCell="N123" sqref="N123:O123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1070.8333333333333</v>
      </c>
    </row>
    <row r="7" spans="1:19" x14ac:dyDescent="0.25">
      <c r="A7" s="2"/>
      <c r="C7" s="9" t="s">
        <v>26</v>
      </c>
      <c r="D7" s="10"/>
      <c r="E7" s="10"/>
      <c r="F7" s="11">
        <v>894</v>
      </c>
      <c r="G7" s="12"/>
      <c r="H7" s="12"/>
      <c r="I7" s="12"/>
      <c r="J7" s="138">
        <f>AVERAGE(F7:I7)</f>
        <v>894</v>
      </c>
      <c r="K7" s="139"/>
      <c r="M7" s="8">
        <v>2</v>
      </c>
      <c r="N7" s="140">
        <v>9.6</v>
      </c>
      <c r="O7" s="141"/>
      <c r="P7" s="2"/>
      <c r="R7" s="56" t="s">
        <v>1</v>
      </c>
      <c r="S7" s="72">
        <f>AVERAGE(J10,J67,J122)</f>
        <v>590.91666666666663</v>
      </c>
    </row>
    <row r="8" spans="1:19" x14ac:dyDescent="0.25">
      <c r="A8" s="2"/>
      <c r="C8" s="9" t="s">
        <v>27</v>
      </c>
      <c r="D8" s="10"/>
      <c r="E8" s="10"/>
      <c r="F8" s="11">
        <v>527</v>
      </c>
      <c r="G8" s="12"/>
      <c r="H8" s="12"/>
      <c r="I8" s="12"/>
      <c r="J8" s="138">
        <f t="shared" ref="J8:J13" si="0">AVERAGE(F8:I8)</f>
        <v>527</v>
      </c>
      <c r="K8" s="139"/>
      <c r="M8" s="8">
        <v>3</v>
      </c>
      <c r="N8" s="140">
        <v>9.3000000000000007</v>
      </c>
      <c r="O8" s="141"/>
      <c r="P8" s="2"/>
      <c r="R8" s="56" t="s">
        <v>2</v>
      </c>
      <c r="S8" s="73">
        <f>AVERAGE(J13,J70,J125)</f>
        <v>240.83333333333334</v>
      </c>
    </row>
    <row r="9" spans="1:19" x14ac:dyDescent="0.25">
      <c r="A9" s="2"/>
      <c r="C9" s="9" t="s">
        <v>28</v>
      </c>
      <c r="D9" s="11">
        <v>60.47</v>
      </c>
      <c r="E9" s="11">
        <v>8.1999999999999993</v>
      </c>
      <c r="F9" s="11">
        <v>988</v>
      </c>
      <c r="G9" s="11">
        <v>1088</v>
      </c>
      <c r="H9" s="11">
        <v>988</v>
      </c>
      <c r="I9" s="11">
        <v>1066</v>
      </c>
      <c r="J9" s="138">
        <f t="shared" si="0"/>
        <v>1032.5</v>
      </c>
      <c r="K9" s="139"/>
      <c r="M9" s="8">
        <v>4</v>
      </c>
      <c r="N9" s="140">
        <v>7.8</v>
      </c>
      <c r="O9" s="141"/>
      <c r="P9" s="2"/>
      <c r="R9" s="74" t="s">
        <v>261</v>
      </c>
      <c r="S9" s="76">
        <f>S6-S7</f>
        <v>479.91666666666663</v>
      </c>
    </row>
    <row r="10" spans="1:19" x14ac:dyDescent="0.25">
      <c r="A10" s="2"/>
      <c r="C10" s="9" t="s">
        <v>30</v>
      </c>
      <c r="D10" s="11">
        <v>56.63</v>
      </c>
      <c r="E10" s="11">
        <v>8.3000000000000007</v>
      </c>
      <c r="F10" s="11">
        <v>724</v>
      </c>
      <c r="G10" s="11">
        <v>703</v>
      </c>
      <c r="H10" s="11">
        <v>648</v>
      </c>
      <c r="I10" s="11">
        <v>671</v>
      </c>
      <c r="J10" s="138">
        <f t="shared" si="0"/>
        <v>686.5</v>
      </c>
      <c r="K10" s="139"/>
      <c r="M10" s="8">
        <v>5</v>
      </c>
      <c r="N10" s="140"/>
      <c r="O10" s="141"/>
      <c r="P10" s="2"/>
      <c r="R10" s="74" t="s">
        <v>31</v>
      </c>
      <c r="S10" s="76">
        <f>S7-S8</f>
        <v>350.08333333333326</v>
      </c>
    </row>
    <row r="11" spans="1:19" ht="15.75" thickBot="1" x14ac:dyDescent="0.3">
      <c r="A11" s="2"/>
      <c r="C11" s="9" t="s">
        <v>32</v>
      </c>
      <c r="D11" s="11"/>
      <c r="E11" s="11"/>
      <c r="F11" s="11">
        <v>458</v>
      </c>
      <c r="G11" s="63">
        <v>451</v>
      </c>
      <c r="H11" s="63">
        <v>413</v>
      </c>
      <c r="I11" s="63">
        <v>408</v>
      </c>
      <c r="J11" s="138">
        <f t="shared" si="0"/>
        <v>432.5</v>
      </c>
      <c r="K11" s="139"/>
      <c r="M11" s="13">
        <v>6</v>
      </c>
      <c r="N11" s="142"/>
      <c r="O11" s="143"/>
      <c r="P11" s="2"/>
      <c r="R11" s="74" t="s">
        <v>29</v>
      </c>
      <c r="S11" s="75">
        <f>S6-S8</f>
        <v>829.99999999999989</v>
      </c>
    </row>
    <row r="12" spans="1:19" ht="15.75" thickBot="1" x14ac:dyDescent="0.3">
      <c r="A12" s="2"/>
      <c r="C12" s="9" t="s">
        <v>34</v>
      </c>
      <c r="D12" s="11"/>
      <c r="E12" s="11"/>
      <c r="F12" s="11">
        <v>274</v>
      </c>
      <c r="G12" s="63">
        <v>251</v>
      </c>
      <c r="H12" s="63">
        <v>241</v>
      </c>
      <c r="I12" s="63">
        <v>241</v>
      </c>
      <c r="J12" s="138">
        <f t="shared" si="0"/>
        <v>251.75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0.44817120622568091</v>
      </c>
    </row>
    <row r="13" spans="1:19" ht="15.75" thickBot="1" x14ac:dyDescent="0.3">
      <c r="A13" s="2"/>
      <c r="C13" s="14" t="s">
        <v>38</v>
      </c>
      <c r="D13" s="15">
        <v>55.47</v>
      </c>
      <c r="E13" s="15">
        <v>7.9</v>
      </c>
      <c r="F13" s="15">
        <v>282</v>
      </c>
      <c r="G13" s="15">
        <v>260</v>
      </c>
      <c r="H13" s="15">
        <v>257</v>
      </c>
      <c r="I13" s="15">
        <v>247</v>
      </c>
      <c r="J13" s="144">
        <f t="shared" si="0"/>
        <v>261.5</v>
      </c>
      <c r="K13" s="145"/>
      <c r="M13" s="67" t="s">
        <v>39</v>
      </c>
      <c r="N13" s="65">
        <v>3.65</v>
      </c>
      <c r="O13" s="66"/>
      <c r="P13" s="2"/>
      <c r="R13" s="77" t="s">
        <v>37</v>
      </c>
      <c r="S13" s="78">
        <f>S10/S7</f>
        <v>0.59244112254971082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0.77509727626459135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8.33</v>
      </c>
      <c r="E16" s="11">
        <v>10.1</v>
      </c>
      <c r="F16" s="22">
        <v>1035</v>
      </c>
      <c r="G16" s="16"/>
      <c r="H16" s="23" t="s">
        <v>1</v>
      </c>
      <c r="I16" s="133">
        <v>6.88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63.42</v>
      </c>
      <c r="E17" s="11"/>
      <c r="F17" s="22">
        <v>286</v>
      </c>
      <c r="G17" s="16"/>
      <c r="H17" s="27" t="s">
        <v>2</v>
      </c>
      <c r="I17" s="135">
        <v>5.94</v>
      </c>
      <c r="J17" s="135"/>
      <c r="K17" s="136"/>
      <c r="M17" s="65">
        <v>6.7</v>
      </c>
      <c r="N17" s="28">
        <v>85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64.52</v>
      </c>
      <c r="E18" s="11"/>
      <c r="F18" s="22">
        <v>282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64.84</v>
      </c>
      <c r="E20" s="11"/>
      <c r="F20" s="22">
        <v>278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73.849999999999994</v>
      </c>
      <c r="E21" s="11"/>
      <c r="F21" s="22">
        <v>1622</v>
      </c>
      <c r="G21" s="16"/>
      <c r="H21" s="125">
        <v>8</v>
      </c>
      <c r="I21" s="127">
        <v>421</v>
      </c>
      <c r="J21" s="127">
        <v>286</v>
      </c>
      <c r="K21" s="129">
        <f>((I21-J21)/I21)</f>
        <v>0.32066508313539194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74.95</v>
      </c>
      <c r="E22" s="11">
        <v>6.8</v>
      </c>
      <c r="F22" s="22">
        <v>425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388</v>
      </c>
      <c r="G23" s="16"/>
      <c r="H23" s="125">
        <v>9</v>
      </c>
      <c r="I23" s="127">
        <v>698</v>
      </c>
      <c r="J23" s="127">
        <v>538</v>
      </c>
      <c r="K23" s="129">
        <f>((I23-J23)/I23)</f>
        <v>0.22922636103151864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76.12</v>
      </c>
      <c r="E24" s="11">
        <v>6.2</v>
      </c>
      <c r="F24" s="22">
        <v>892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0.33510895883777242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867</v>
      </c>
      <c r="G25" s="16"/>
      <c r="M25" s="118" t="s">
        <v>64</v>
      </c>
      <c r="N25" s="119"/>
      <c r="O25" s="37">
        <f>(J10-J11)/J10</f>
        <v>0.36999271667880551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0.41791907514450866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-3.8728897715988087E-2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736</v>
      </c>
      <c r="J28" s="33">
        <v>665</v>
      </c>
      <c r="K28" s="34">
        <f>I28-J28</f>
        <v>71</v>
      </c>
      <c r="M28" s="123" t="s">
        <v>73</v>
      </c>
      <c r="N28" s="124"/>
      <c r="O28" s="70">
        <f>(J10-J13)/J10</f>
        <v>0.6190823015294975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68.540000000000006</v>
      </c>
      <c r="F29" s="34">
        <v>94.35</v>
      </c>
      <c r="G29" s="48">
        <v>5.2</v>
      </c>
      <c r="H29" s="65" t="s">
        <v>2</v>
      </c>
      <c r="I29" s="35">
        <v>294</v>
      </c>
      <c r="J29" s="35">
        <v>246</v>
      </c>
      <c r="K29" s="36">
        <f>I29-J29</f>
        <v>48</v>
      </c>
      <c r="L29" s="49"/>
      <c r="M29" s="113" t="s">
        <v>75</v>
      </c>
      <c r="N29" s="114"/>
      <c r="O29" s="71">
        <f>(J9-J13)/J9</f>
        <v>0.74673123486682813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60.65</v>
      </c>
      <c r="F30" s="34">
        <v>77.319999999999993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76.25</v>
      </c>
      <c r="E31" s="33">
        <v>51.63</v>
      </c>
      <c r="F31" s="34">
        <v>67.72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53.91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143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144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145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146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147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148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669</v>
      </c>
      <c r="G64" s="12"/>
      <c r="H64" s="12"/>
      <c r="I64" s="12"/>
      <c r="J64" s="138">
        <f>AVERAGE(F64:I64)</f>
        <v>669</v>
      </c>
      <c r="K64" s="139"/>
      <c r="M64" s="8">
        <v>2</v>
      </c>
      <c r="N64" s="140">
        <v>9.9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491</v>
      </c>
      <c r="G65" s="12"/>
      <c r="H65" s="12"/>
      <c r="I65" s="12"/>
      <c r="J65" s="138">
        <f t="shared" ref="J65:J70" si="1">AVERAGE(F65:I65)</f>
        <v>491</v>
      </c>
      <c r="K65" s="139"/>
      <c r="M65" s="8">
        <v>3</v>
      </c>
      <c r="N65" s="140">
        <v>9.6999999999999993</v>
      </c>
      <c r="O65" s="141"/>
      <c r="P65" s="2"/>
    </row>
    <row r="66" spans="1:16" ht="15" customHeight="1" x14ac:dyDescent="0.25">
      <c r="A66" s="2"/>
      <c r="C66" s="9" t="s">
        <v>28</v>
      </c>
      <c r="D66" s="11">
        <v>58.22</v>
      </c>
      <c r="E66" s="11">
        <v>8</v>
      </c>
      <c r="F66" s="11">
        <v>1188</v>
      </c>
      <c r="G66" s="11">
        <v>1179</v>
      </c>
      <c r="H66" s="11">
        <v>1160</v>
      </c>
      <c r="I66" s="11">
        <v>919</v>
      </c>
      <c r="J66" s="138">
        <f t="shared" si="1"/>
        <v>1111.5</v>
      </c>
      <c r="K66" s="139"/>
      <c r="M66" s="8">
        <v>4</v>
      </c>
      <c r="N66" s="140">
        <v>8.6</v>
      </c>
      <c r="O66" s="141"/>
      <c r="P66" s="2"/>
    </row>
    <row r="67" spans="1:16" ht="15" customHeight="1" x14ac:dyDescent="0.25">
      <c r="A67" s="2"/>
      <c r="C67" s="9" t="s">
        <v>30</v>
      </c>
      <c r="D67" s="11">
        <v>57.91</v>
      </c>
      <c r="E67" s="11">
        <v>8.6</v>
      </c>
      <c r="F67" s="11">
        <v>617</v>
      </c>
      <c r="G67" s="11">
        <v>611</v>
      </c>
      <c r="H67" s="11">
        <v>582</v>
      </c>
      <c r="I67" s="11">
        <v>533</v>
      </c>
      <c r="J67" s="138">
        <f t="shared" si="1"/>
        <v>585.75</v>
      </c>
      <c r="K67" s="139"/>
      <c r="M67" s="8">
        <v>5</v>
      </c>
      <c r="N67" s="140">
        <v>8.9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399</v>
      </c>
      <c r="G68" s="63">
        <v>409</v>
      </c>
      <c r="H68" s="63">
        <v>411</v>
      </c>
      <c r="I68" s="63">
        <v>375</v>
      </c>
      <c r="J68" s="138">
        <f t="shared" si="1"/>
        <v>398.5</v>
      </c>
      <c r="K68" s="139"/>
      <c r="M68" s="13">
        <v>6</v>
      </c>
      <c r="N68" s="142">
        <v>7.3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251</v>
      </c>
      <c r="G69" s="63">
        <v>256</v>
      </c>
      <c r="H69" s="63">
        <v>247</v>
      </c>
      <c r="I69" s="63">
        <v>222</v>
      </c>
      <c r="J69" s="138">
        <f t="shared" si="1"/>
        <v>244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57.88</v>
      </c>
      <c r="E70" s="15">
        <v>7.4</v>
      </c>
      <c r="F70" s="15">
        <v>244</v>
      </c>
      <c r="G70" s="15">
        <v>249</v>
      </c>
      <c r="H70" s="15">
        <v>251</v>
      </c>
      <c r="I70" s="15">
        <v>230</v>
      </c>
      <c r="J70" s="144">
        <f t="shared" si="1"/>
        <v>243.5</v>
      </c>
      <c r="K70" s="145"/>
      <c r="M70" s="67" t="s">
        <v>39</v>
      </c>
      <c r="N70" s="65">
        <v>3.41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10.71</v>
      </c>
      <c r="E73" s="11">
        <v>10</v>
      </c>
      <c r="F73" s="22">
        <v>1108</v>
      </c>
      <c r="G73" s="16"/>
      <c r="H73" s="23" t="s">
        <v>1</v>
      </c>
      <c r="I73" s="133">
        <v>5.83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66.010000000000005</v>
      </c>
      <c r="E74" s="11"/>
      <c r="F74" s="22">
        <v>266</v>
      </c>
      <c r="G74" s="16"/>
      <c r="H74" s="27" t="s">
        <v>2</v>
      </c>
      <c r="I74" s="135">
        <v>5.72</v>
      </c>
      <c r="J74" s="135"/>
      <c r="K74" s="136"/>
      <c r="M74" s="65">
        <v>6.9</v>
      </c>
      <c r="N74" s="28">
        <v>128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67.66</v>
      </c>
      <c r="E75" s="11"/>
      <c r="F75" s="22">
        <v>238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66.38</v>
      </c>
      <c r="E77" s="11"/>
      <c r="F77" s="22">
        <v>251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75.02</v>
      </c>
      <c r="E78" s="11"/>
      <c r="F78" s="22">
        <v>1776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74.03</v>
      </c>
      <c r="E79" s="11">
        <v>6.7</v>
      </c>
      <c r="F79" s="22">
        <v>623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616</v>
      </c>
      <c r="G80" s="16"/>
      <c r="H80" s="125">
        <v>12</v>
      </c>
      <c r="I80" s="127">
        <v>489</v>
      </c>
      <c r="J80" s="127">
        <v>201</v>
      </c>
      <c r="K80" s="129">
        <f>((I80-J80)/I80)</f>
        <v>0.58895705521472397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76.61</v>
      </c>
      <c r="E81" s="11">
        <v>6.3</v>
      </c>
      <c r="F81" s="22">
        <v>1102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0.47300944669365724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1089</v>
      </c>
      <c r="G82" s="16"/>
      <c r="M82" s="118" t="s">
        <v>64</v>
      </c>
      <c r="N82" s="119"/>
      <c r="O82" s="37">
        <f>(J67-J68)/J67</f>
        <v>0.31967562953478446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0.38770388958594731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2.0491803278688526E-3</v>
      </c>
      <c r="P84" s="2"/>
    </row>
    <row r="85" spans="1:16" x14ac:dyDescent="0.25">
      <c r="A85" s="2"/>
      <c r="B85" s="41"/>
      <c r="C85" s="45" t="s">
        <v>71</v>
      </c>
      <c r="D85" s="33">
        <v>90.88</v>
      </c>
      <c r="E85" s="33"/>
      <c r="F85" s="34"/>
      <c r="G85" s="46"/>
      <c r="H85" s="47" t="s">
        <v>1</v>
      </c>
      <c r="I85" s="33">
        <v>811</v>
      </c>
      <c r="J85" s="33">
        <v>709</v>
      </c>
      <c r="K85" s="34">
        <f>I85-J85</f>
        <v>102</v>
      </c>
      <c r="M85" s="123" t="s">
        <v>73</v>
      </c>
      <c r="N85" s="124"/>
      <c r="O85" s="70">
        <f>(J67-J70)/J67</f>
        <v>0.58429364063166878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67.86</v>
      </c>
      <c r="F86" s="34">
        <v>93.03</v>
      </c>
      <c r="G86" s="48">
        <v>6</v>
      </c>
      <c r="H86" s="65" t="s">
        <v>2</v>
      </c>
      <c r="I86" s="35">
        <v>269</v>
      </c>
      <c r="J86" s="35">
        <v>242</v>
      </c>
      <c r="K86" s="34">
        <f>I86-J86</f>
        <v>27</v>
      </c>
      <c r="L86" s="49"/>
      <c r="M86" s="113" t="s">
        <v>75</v>
      </c>
      <c r="N86" s="114"/>
      <c r="O86" s="71">
        <f>(J66-J70)/J66</f>
        <v>0.78092667566351781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77.849999999999994</v>
      </c>
      <c r="E87" s="33">
        <v>60.78</v>
      </c>
      <c r="F87" s="34">
        <v>78.08</v>
      </c>
      <c r="P87" s="2"/>
    </row>
    <row r="88" spans="1:16" ht="15" customHeight="1" x14ac:dyDescent="0.25">
      <c r="A88" s="2"/>
      <c r="B88" s="41"/>
      <c r="C88" s="45" t="s">
        <v>77</v>
      </c>
      <c r="D88" s="33">
        <v>72.05</v>
      </c>
      <c r="E88" s="33">
        <v>48.33</v>
      </c>
      <c r="F88" s="34">
        <v>67.09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55.59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90.77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150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151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152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153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154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626</v>
      </c>
      <c r="G119" s="12"/>
      <c r="H119" s="12"/>
      <c r="I119" s="12"/>
      <c r="J119" s="138">
        <f>AVERAGE(F119:I119)</f>
        <v>626</v>
      </c>
      <c r="K119" s="139"/>
      <c r="M119" s="8">
        <v>2</v>
      </c>
      <c r="N119" s="140">
        <v>9.1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520</v>
      </c>
      <c r="G120" s="12"/>
      <c r="H120" s="12"/>
      <c r="I120" s="12"/>
      <c r="J120" s="138">
        <f t="shared" ref="J120:J125" si="2">AVERAGE(F120:I120)</f>
        <v>520</v>
      </c>
      <c r="K120" s="139"/>
      <c r="M120" s="8">
        <v>3</v>
      </c>
      <c r="N120" s="140">
        <v>7.4</v>
      </c>
      <c r="O120" s="141"/>
      <c r="P120" s="2"/>
    </row>
    <row r="121" spans="1:16" x14ac:dyDescent="0.25">
      <c r="A121" s="2"/>
      <c r="C121" s="9" t="s">
        <v>28</v>
      </c>
      <c r="D121" s="11">
        <v>58.99</v>
      </c>
      <c r="E121" s="11">
        <v>9.6</v>
      </c>
      <c r="F121" s="11">
        <v>1251</v>
      </c>
      <c r="G121" s="11">
        <v>1181</v>
      </c>
      <c r="H121" s="11">
        <v>930</v>
      </c>
      <c r="I121" s="11">
        <v>912</v>
      </c>
      <c r="J121" s="138">
        <f t="shared" si="2"/>
        <v>1068.5</v>
      </c>
      <c r="K121" s="139"/>
      <c r="M121" s="8">
        <v>4</v>
      </c>
      <c r="N121" s="140">
        <v>6.6</v>
      </c>
      <c r="O121" s="141"/>
      <c r="P121" s="2"/>
    </row>
    <row r="122" spans="1:16" x14ac:dyDescent="0.25">
      <c r="A122" s="2"/>
      <c r="C122" s="9" t="s">
        <v>30</v>
      </c>
      <c r="D122" s="11">
        <v>57.37</v>
      </c>
      <c r="E122" s="11">
        <v>8.8000000000000007</v>
      </c>
      <c r="F122" s="11">
        <v>498</v>
      </c>
      <c r="G122" s="11">
        <v>482</v>
      </c>
      <c r="H122" s="11">
        <v>533</v>
      </c>
      <c r="I122" s="11">
        <v>489</v>
      </c>
      <c r="J122" s="138">
        <f t="shared" si="2"/>
        <v>500.5</v>
      </c>
      <c r="K122" s="139"/>
      <c r="M122" s="8">
        <v>5</v>
      </c>
      <c r="N122" s="140">
        <v>9.8000000000000007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334</v>
      </c>
      <c r="G123" s="63">
        <v>320</v>
      </c>
      <c r="H123" s="63">
        <v>312</v>
      </c>
      <c r="I123" s="63">
        <v>302</v>
      </c>
      <c r="J123" s="138">
        <f t="shared" si="2"/>
        <v>317</v>
      </c>
      <c r="K123" s="139"/>
      <c r="M123" s="13">
        <v>6</v>
      </c>
      <c r="N123" s="142">
        <v>9.6999999999999993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225</v>
      </c>
      <c r="G124" s="63">
        <v>221</v>
      </c>
      <c r="H124" s="63">
        <v>218</v>
      </c>
      <c r="I124" s="63">
        <v>214</v>
      </c>
      <c r="J124" s="138">
        <f t="shared" si="2"/>
        <v>219.5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57.81</v>
      </c>
      <c r="E125" s="15">
        <v>8.1999999999999993</v>
      </c>
      <c r="F125" s="15">
        <v>223</v>
      </c>
      <c r="G125" s="15">
        <v>219</v>
      </c>
      <c r="H125" s="15">
        <v>215</v>
      </c>
      <c r="I125" s="15">
        <v>213</v>
      </c>
      <c r="J125" s="144">
        <f t="shared" si="2"/>
        <v>217.5</v>
      </c>
      <c r="K125" s="145"/>
      <c r="M125" s="67" t="s">
        <v>39</v>
      </c>
      <c r="N125" s="65">
        <v>3.27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22.75</v>
      </c>
      <c r="E128" s="11">
        <v>9.6</v>
      </c>
      <c r="F128" s="22">
        <v>1075</v>
      </c>
      <c r="G128" s="16"/>
      <c r="H128" s="23" t="s">
        <v>1</v>
      </c>
      <c r="I128" s="133">
        <v>5.61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63.57</v>
      </c>
      <c r="E129" s="11"/>
      <c r="F129" s="22">
        <v>241</v>
      </c>
      <c r="G129" s="16"/>
      <c r="H129" s="27" t="s">
        <v>2</v>
      </c>
      <c r="I129" s="135">
        <v>5.38</v>
      </c>
      <c r="J129" s="135"/>
      <c r="K129" s="136"/>
      <c r="M129" s="65">
        <v>6.8</v>
      </c>
      <c r="N129" s="28">
        <v>59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63.28</v>
      </c>
      <c r="E130" s="11"/>
      <c r="F130" s="22">
        <v>238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64.319999999999993</v>
      </c>
      <c r="E132" s="11"/>
      <c r="F132" s="22">
        <v>235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75.45</v>
      </c>
      <c r="E133" s="11"/>
      <c r="F133" s="22">
        <v>1730</v>
      </c>
      <c r="G133" s="16"/>
      <c r="H133" s="125">
        <v>10</v>
      </c>
      <c r="I133" s="127">
        <v>597</v>
      </c>
      <c r="J133" s="127">
        <v>290</v>
      </c>
      <c r="K133" s="129">
        <f>((I133-J133)/I133)</f>
        <v>0.5142378559463987</v>
      </c>
      <c r="M133" s="13">
        <v>2</v>
      </c>
      <c r="N133" s="35"/>
      <c r="O133" s="36"/>
      <c r="P133" s="2"/>
    </row>
    <row r="134" spans="1:16" ht="15.75" thickBot="1" x14ac:dyDescent="0.3">
      <c r="A134" s="2"/>
      <c r="C134" s="21" t="s">
        <v>58</v>
      </c>
      <c r="D134" s="11">
        <v>74.239999999999995</v>
      </c>
      <c r="E134" s="11">
        <v>6.9</v>
      </c>
      <c r="F134" s="22">
        <v>630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612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76.400000000000006</v>
      </c>
      <c r="E136" s="11">
        <v>6.4</v>
      </c>
      <c r="F136" s="22">
        <v>1095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0.53158633598502569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1081</v>
      </c>
      <c r="G137" s="16"/>
      <c r="M137" s="118" t="s">
        <v>64</v>
      </c>
      <c r="N137" s="119"/>
      <c r="O137" s="37">
        <f>(J122-J123)/J122</f>
        <v>0.36663336663336665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0.30757097791798105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9.1116173120728925E-3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72</v>
      </c>
      <c r="I140" s="33">
        <v>339</v>
      </c>
      <c r="J140" s="33">
        <v>299</v>
      </c>
      <c r="K140" s="34">
        <f>I140-J140</f>
        <v>40</v>
      </c>
      <c r="M140" s="123" t="s">
        <v>73</v>
      </c>
      <c r="N140" s="124"/>
      <c r="O140" s="70">
        <f>(J122-J125)/J122</f>
        <v>0.56543456543456538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68.349999999999994</v>
      </c>
      <c r="F141" s="34">
        <v>93.44</v>
      </c>
      <c r="G141" s="48">
        <v>5.8</v>
      </c>
      <c r="H141" s="65" t="s">
        <v>2</v>
      </c>
      <c r="I141" s="35">
        <v>206</v>
      </c>
      <c r="J141" s="35">
        <v>179</v>
      </c>
      <c r="K141" s="34">
        <f>I141-J141</f>
        <v>27</v>
      </c>
      <c r="L141" s="49"/>
      <c r="M141" s="113" t="s">
        <v>75</v>
      </c>
      <c r="N141" s="114"/>
      <c r="O141" s="71">
        <f>(J121-J125)/J121</f>
        <v>0.7964436125409452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77.150000000000006</v>
      </c>
      <c r="E142" s="33">
        <v>60.4</v>
      </c>
      <c r="F142" s="34">
        <v>78.290000000000006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74.05</v>
      </c>
      <c r="E143" s="33">
        <v>49.74</v>
      </c>
      <c r="F143" s="34">
        <v>67.17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84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156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157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158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159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zoomScale="85" zoomScaleNormal="85" workbookViewId="0">
      <selection activeCell="N124" sqref="N1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971.16666666666663</v>
      </c>
    </row>
    <row r="7" spans="1:19" x14ac:dyDescent="0.25">
      <c r="A7" s="2"/>
      <c r="C7" s="9" t="s">
        <v>26</v>
      </c>
      <c r="D7" s="10"/>
      <c r="E7" s="10"/>
      <c r="F7" s="11">
        <v>646</v>
      </c>
      <c r="G7" s="12"/>
      <c r="H7" s="12"/>
      <c r="I7" s="12"/>
      <c r="J7" s="138">
        <f>AVERAGE(F7:I7)</f>
        <v>646</v>
      </c>
      <c r="K7" s="139"/>
      <c r="M7" s="8">
        <v>2</v>
      </c>
      <c r="N7" s="140">
        <v>9.6</v>
      </c>
      <c r="O7" s="141"/>
      <c r="P7" s="2"/>
      <c r="R7" s="56" t="s">
        <v>1</v>
      </c>
      <c r="S7" s="72">
        <f>AVERAGE(J10,J67,J122)</f>
        <v>678.91666666666663</v>
      </c>
    </row>
    <row r="8" spans="1:19" x14ac:dyDescent="0.25">
      <c r="A8" s="2"/>
      <c r="C8" s="9" t="s">
        <v>27</v>
      </c>
      <c r="D8" s="10"/>
      <c r="E8" s="10"/>
      <c r="F8" s="11">
        <v>521</v>
      </c>
      <c r="G8" s="12"/>
      <c r="H8" s="12"/>
      <c r="I8" s="12"/>
      <c r="J8" s="138">
        <f t="shared" ref="J8:J13" si="0">AVERAGE(F8:I8)</f>
        <v>521</v>
      </c>
      <c r="K8" s="139"/>
      <c r="M8" s="8">
        <v>3</v>
      </c>
      <c r="N8" s="140">
        <v>9.4</v>
      </c>
      <c r="O8" s="141"/>
      <c r="P8" s="2"/>
      <c r="R8" s="56" t="s">
        <v>2</v>
      </c>
      <c r="S8" s="73">
        <f>AVERAGE(J13,J70,J125)</f>
        <v>241.83333333333334</v>
      </c>
    </row>
    <row r="9" spans="1:19" x14ac:dyDescent="0.25">
      <c r="A9" s="2"/>
      <c r="C9" s="9" t="s">
        <v>28</v>
      </c>
      <c r="D9" s="11">
        <v>60.89</v>
      </c>
      <c r="E9" s="11">
        <v>5.9</v>
      </c>
      <c r="F9" s="11">
        <v>983</v>
      </c>
      <c r="G9" s="11">
        <v>1047</v>
      </c>
      <c r="H9" s="11">
        <v>971</v>
      </c>
      <c r="I9" s="11">
        <v>985</v>
      </c>
      <c r="J9" s="138">
        <f t="shared" si="0"/>
        <v>996.5</v>
      </c>
      <c r="K9" s="139"/>
      <c r="M9" s="8">
        <v>4</v>
      </c>
      <c r="N9" s="140">
        <v>7.4</v>
      </c>
      <c r="O9" s="141"/>
      <c r="P9" s="2"/>
      <c r="R9" s="74" t="s">
        <v>261</v>
      </c>
      <c r="S9" s="76">
        <f>S6-S7</f>
        <v>292.25</v>
      </c>
    </row>
    <row r="10" spans="1:19" x14ac:dyDescent="0.25">
      <c r="A10" s="2"/>
      <c r="C10" s="9" t="s">
        <v>30</v>
      </c>
      <c r="D10" s="11">
        <v>59.12</v>
      </c>
      <c r="E10" s="11">
        <v>8.4</v>
      </c>
      <c r="F10" s="11">
        <v>449</v>
      </c>
      <c r="G10" s="11">
        <v>614</v>
      </c>
      <c r="H10" s="11">
        <v>652</v>
      </c>
      <c r="I10" s="11">
        <v>768</v>
      </c>
      <c r="J10" s="138">
        <f t="shared" si="0"/>
        <v>620.75</v>
      </c>
      <c r="K10" s="139"/>
      <c r="M10" s="8">
        <v>5</v>
      </c>
      <c r="N10" s="140">
        <v>9.6</v>
      </c>
      <c r="O10" s="141"/>
      <c r="P10" s="2"/>
      <c r="R10" s="74" t="s">
        <v>31</v>
      </c>
      <c r="S10" s="76">
        <f>S7-S8</f>
        <v>437.08333333333326</v>
      </c>
    </row>
    <row r="11" spans="1:19" ht="15.75" thickBot="1" x14ac:dyDescent="0.3">
      <c r="A11" s="2"/>
      <c r="C11" s="9" t="s">
        <v>32</v>
      </c>
      <c r="D11" s="11"/>
      <c r="E11" s="11"/>
      <c r="F11" s="11">
        <v>329</v>
      </c>
      <c r="G11" s="63">
        <v>325</v>
      </c>
      <c r="H11" s="63">
        <v>345</v>
      </c>
      <c r="I11" s="63">
        <v>412</v>
      </c>
      <c r="J11" s="138">
        <f t="shared" si="0"/>
        <v>352.75</v>
      </c>
      <c r="K11" s="139"/>
      <c r="M11" s="13">
        <v>6</v>
      </c>
      <c r="N11" s="142">
        <v>7</v>
      </c>
      <c r="O11" s="143"/>
      <c r="P11" s="2"/>
      <c r="R11" s="74" t="s">
        <v>29</v>
      </c>
      <c r="S11" s="75">
        <f>S6-S8</f>
        <v>729.33333333333326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242</v>
      </c>
      <c r="G12" s="63">
        <v>251</v>
      </c>
      <c r="H12" s="63">
        <v>224</v>
      </c>
      <c r="I12" s="63">
        <v>260</v>
      </c>
      <c r="J12" s="138">
        <f t="shared" si="0"/>
        <v>244.25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0.30092672043933416</v>
      </c>
    </row>
    <row r="13" spans="1:19" ht="15.75" thickBot="1" x14ac:dyDescent="0.3">
      <c r="A13" s="2"/>
      <c r="C13" s="14" t="s">
        <v>38</v>
      </c>
      <c r="D13" s="15">
        <v>58.84</v>
      </c>
      <c r="E13" s="15">
        <v>8</v>
      </c>
      <c r="F13" s="15">
        <v>246</v>
      </c>
      <c r="G13" s="15">
        <v>252</v>
      </c>
      <c r="H13" s="15">
        <v>230</v>
      </c>
      <c r="I13" s="15">
        <v>262</v>
      </c>
      <c r="J13" s="144">
        <f t="shared" si="0"/>
        <v>247.5</v>
      </c>
      <c r="K13" s="145"/>
      <c r="M13" s="67" t="s">
        <v>39</v>
      </c>
      <c r="N13" s="65">
        <v>3.13</v>
      </c>
      <c r="O13" s="66"/>
      <c r="P13" s="2"/>
      <c r="R13" s="77" t="s">
        <v>37</v>
      </c>
      <c r="S13" s="78">
        <f>S10/S7</f>
        <v>0.64379526205965376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0.75098678565299459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9.3699999999999992</v>
      </c>
      <c r="E16" s="11">
        <v>6.5</v>
      </c>
      <c r="F16" s="22">
        <v>779</v>
      </c>
      <c r="G16" s="16"/>
      <c r="H16" s="23" t="s">
        <v>1</v>
      </c>
      <c r="I16" s="133">
        <v>5.49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63.4</v>
      </c>
      <c r="E17" s="11"/>
      <c r="F17" s="22">
        <v>248</v>
      </c>
      <c r="G17" s="16"/>
      <c r="H17" s="27" t="s">
        <v>2</v>
      </c>
      <c r="I17" s="135">
        <v>5.21</v>
      </c>
      <c r="J17" s="135"/>
      <c r="K17" s="136"/>
      <c r="M17" s="65">
        <v>6.8</v>
      </c>
      <c r="N17" s="28">
        <v>75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62.92</v>
      </c>
      <c r="E18" s="11"/>
      <c r="F18" s="22">
        <v>243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63.39</v>
      </c>
      <c r="E20" s="11"/>
      <c r="F20" s="22">
        <v>241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76.42</v>
      </c>
      <c r="E21" s="11"/>
      <c r="F21" s="22">
        <v>1792</v>
      </c>
      <c r="G21" s="16"/>
      <c r="H21" s="125">
        <v>5</v>
      </c>
      <c r="I21" s="127">
        <v>399</v>
      </c>
      <c r="J21" s="127">
        <v>255</v>
      </c>
      <c r="K21" s="129">
        <f>((I21-J21)/I21)</f>
        <v>0.36090225563909772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73.33</v>
      </c>
      <c r="E22" s="11">
        <v>7.2</v>
      </c>
      <c r="F22" s="22">
        <v>595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626</v>
      </c>
      <c r="G23" s="16"/>
      <c r="H23" s="125">
        <v>3</v>
      </c>
      <c r="I23" s="127">
        <v>732</v>
      </c>
      <c r="J23" s="127">
        <v>170</v>
      </c>
      <c r="K23" s="129">
        <f>((I23-J23)/I23)</f>
        <v>0.76775956284153002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75.37</v>
      </c>
      <c r="E24" s="11">
        <v>6.6</v>
      </c>
      <c r="F24" s="22">
        <v>1044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0.37706974410436528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1040</v>
      </c>
      <c r="G25" s="16"/>
      <c r="M25" s="118" t="s">
        <v>64</v>
      </c>
      <c r="N25" s="119"/>
      <c r="O25" s="37">
        <f>(J10-J11)/J10</f>
        <v>0.43173580346355217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0.30758327427356486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-1.3306038894575231E-2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94.5</v>
      </c>
      <c r="E28" s="33"/>
      <c r="F28" s="34"/>
      <c r="G28" s="46"/>
      <c r="H28" s="47" t="s">
        <v>72</v>
      </c>
      <c r="I28" s="33">
        <v>302</v>
      </c>
      <c r="J28" s="33">
        <v>241</v>
      </c>
      <c r="K28" s="34">
        <f>I28-J28</f>
        <v>61</v>
      </c>
      <c r="M28" s="123" t="s">
        <v>73</v>
      </c>
      <c r="N28" s="124"/>
      <c r="O28" s="70">
        <f>(J10-J13)/J10</f>
        <v>0.60128876359242855</v>
      </c>
      <c r="P28" s="2"/>
    </row>
    <row r="29" spans="1:16" ht="15.75" thickBot="1" x14ac:dyDescent="0.3">
      <c r="A29" s="2"/>
      <c r="B29" s="41"/>
      <c r="C29" s="45" t="s">
        <v>74</v>
      </c>
      <c r="D29" s="33">
        <v>72.8</v>
      </c>
      <c r="E29" s="33">
        <v>68.97</v>
      </c>
      <c r="F29" s="34">
        <v>94.74</v>
      </c>
      <c r="G29" s="48">
        <v>5.4</v>
      </c>
      <c r="H29" s="65" t="s">
        <v>2</v>
      </c>
      <c r="I29" s="35">
        <v>243</v>
      </c>
      <c r="J29" s="35">
        <v>227</v>
      </c>
      <c r="K29" s="36">
        <f>I29-J29</f>
        <v>16</v>
      </c>
      <c r="L29" s="49"/>
      <c r="M29" s="113" t="s">
        <v>75</v>
      </c>
      <c r="N29" s="114"/>
      <c r="O29" s="71">
        <f>(J9-J13)/J9</f>
        <v>0.75163070747616656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61.92</v>
      </c>
      <c r="F30" s="34">
        <v>78.23</v>
      </c>
      <c r="P30" s="2"/>
    </row>
    <row r="31" spans="1:16" ht="15" customHeight="1" x14ac:dyDescent="0.25">
      <c r="A31" s="2"/>
      <c r="B31" s="41"/>
      <c r="C31" s="45" t="s">
        <v>77</v>
      </c>
      <c r="D31" s="33">
        <v>80.099999999999994</v>
      </c>
      <c r="E31" s="33">
        <v>52.43</v>
      </c>
      <c r="F31" s="34">
        <v>65.45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91.95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161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162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163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164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165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166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667</v>
      </c>
      <c r="G64" s="12"/>
      <c r="H64" s="12"/>
      <c r="I64" s="12"/>
      <c r="J64" s="138">
        <f>AVERAGE(F64:I64)</f>
        <v>667</v>
      </c>
      <c r="K64" s="139"/>
      <c r="M64" s="8">
        <v>2</v>
      </c>
      <c r="N64" s="140">
        <v>9.9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502</v>
      </c>
      <c r="G65" s="12"/>
      <c r="H65" s="12"/>
      <c r="I65" s="12"/>
      <c r="J65" s="138">
        <f t="shared" ref="J65:J70" si="1">AVERAGE(F65:I65)</f>
        <v>502</v>
      </c>
      <c r="K65" s="139"/>
      <c r="M65" s="8">
        <v>3</v>
      </c>
      <c r="N65" s="140">
        <v>9.5</v>
      </c>
      <c r="O65" s="141"/>
      <c r="P65" s="2"/>
    </row>
    <row r="66" spans="1:16" ht="15" customHeight="1" x14ac:dyDescent="0.25">
      <c r="A66" s="2"/>
      <c r="C66" s="9" t="s">
        <v>28</v>
      </c>
      <c r="D66" s="11">
        <v>59.01</v>
      </c>
      <c r="E66" s="11">
        <v>7.1</v>
      </c>
      <c r="F66" s="11">
        <v>922</v>
      </c>
      <c r="G66" s="11">
        <v>909</v>
      </c>
      <c r="H66" s="11">
        <v>901</v>
      </c>
      <c r="I66" s="11">
        <v>922</v>
      </c>
      <c r="J66" s="138">
        <f t="shared" si="1"/>
        <v>913.5</v>
      </c>
      <c r="K66" s="139"/>
      <c r="M66" s="8">
        <v>4</v>
      </c>
      <c r="N66" s="140">
        <v>8.4</v>
      </c>
      <c r="O66" s="141"/>
      <c r="P66" s="2"/>
    </row>
    <row r="67" spans="1:16" ht="15" customHeight="1" x14ac:dyDescent="0.25">
      <c r="A67" s="2"/>
      <c r="C67" s="9" t="s">
        <v>30</v>
      </c>
      <c r="D67" s="11">
        <v>57.18</v>
      </c>
      <c r="E67" s="11">
        <v>8.5</v>
      </c>
      <c r="F67" s="11">
        <v>659</v>
      </c>
      <c r="G67" s="11">
        <v>663</v>
      </c>
      <c r="H67" s="11">
        <v>542</v>
      </c>
      <c r="I67" s="11">
        <v>590</v>
      </c>
      <c r="J67" s="138">
        <f t="shared" si="1"/>
        <v>613.5</v>
      </c>
      <c r="K67" s="139"/>
      <c r="M67" s="8">
        <v>5</v>
      </c>
      <c r="N67" s="140">
        <v>8.4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476</v>
      </c>
      <c r="G68" s="63">
        <v>488</v>
      </c>
      <c r="H68" s="63">
        <v>460</v>
      </c>
      <c r="I68" s="63">
        <v>449</v>
      </c>
      <c r="J68" s="138">
        <f t="shared" si="1"/>
        <v>468.25</v>
      </c>
      <c r="K68" s="139"/>
      <c r="M68" s="13">
        <v>6</v>
      </c>
      <c r="N68" s="142">
        <v>7.9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260</v>
      </c>
      <c r="G69" s="63">
        <v>285</v>
      </c>
      <c r="H69" s="63">
        <v>244</v>
      </c>
      <c r="I69" s="63">
        <v>223</v>
      </c>
      <c r="J69" s="138">
        <f t="shared" si="1"/>
        <v>253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57.04</v>
      </c>
      <c r="E70" s="15">
        <v>7.2</v>
      </c>
      <c r="F70" s="15">
        <v>269</v>
      </c>
      <c r="G70" s="15">
        <v>278</v>
      </c>
      <c r="H70" s="15">
        <v>239</v>
      </c>
      <c r="I70" s="15">
        <v>230</v>
      </c>
      <c r="J70" s="144">
        <f t="shared" si="1"/>
        <v>254</v>
      </c>
      <c r="K70" s="145"/>
      <c r="M70" s="67" t="s">
        <v>39</v>
      </c>
      <c r="N70" s="65">
        <v>4.49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7.05</v>
      </c>
      <c r="E73" s="11">
        <v>9.6999999999999993</v>
      </c>
      <c r="F73" s="22">
        <v>988</v>
      </c>
      <c r="G73" s="16"/>
      <c r="H73" s="23" t="s">
        <v>1</v>
      </c>
      <c r="I73" s="133">
        <v>6.28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62.98</v>
      </c>
      <c r="E74" s="11"/>
      <c r="F74" s="22">
        <v>245</v>
      </c>
      <c r="G74" s="16"/>
      <c r="H74" s="27" t="s">
        <v>2</v>
      </c>
      <c r="I74" s="135">
        <v>5.83</v>
      </c>
      <c r="J74" s="135"/>
      <c r="K74" s="136"/>
      <c r="M74" s="65">
        <v>6.9</v>
      </c>
      <c r="N74" s="28">
        <v>133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63.63</v>
      </c>
      <c r="E75" s="11"/>
      <c r="F75" s="22">
        <v>271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64.069999999999993</v>
      </c>
      <c r="E77" s="11"/>
      <c r="F77" s="22">
        <v>249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78.25</v>
      </c>
      <c r="E78" s="11"/>
      <c r="F78" s="22">
        <v>1512</v>
      </c>
      <c r="G78" s="16"/>
      <c r="H78" s="125">
        <v>4</v>
      </c>
      <c r="I78" s="127">
        <v>559</v>
      </c>
      <c r="J78" s="127">
        <v>455</v>
      </c>
      <c r="K78" s="129">
        <f>((I78-J78)/I78)</f>
        <v>0.18604651162790697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74.760000000000005</v>
      </c>
      <c r="E79" s="11">
        <v>7.1</v>
      </c>
      <c r="F79" s="22">
        <v>559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547</v>
      </c>
      <c r="G80" s="16"/>
      <c r="H80" s="125">
        <v>6</v>
      </c>
      <c r="I80" s="127">
        <v>369</v>
      </c>
      <c r="J80" s="127">
        <v>170</v>
      </c>
      <c r="K80" s="129">
        <f>((I80-J80)/I80)</f>
        <v>0.53929539295392959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75.91</v>
      </c>
      <c r="E81" s="11">
        <v>6.6</v>
      </c>
      <c r="F81" s="22">
        <v>1048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0.32840722495894908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1041</v>
      </c>
      <c r="G82" s="16"/>
      <c r="M82" s="118" t="s">
        <v>64</v>
      </c>
      <c r="N82" s="119"/>
      <c r="O82" s="37">
        <f>(J67-J68)/J67</f>
        <v>0.23675631621841892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0.4596903363587827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-3.952569169960474E-3</v>
      </c>
      <c r="P84" s="2"/>
    </row>
    <row r="85" spans="1:16" x14ac:dyDescent="0.25">
      <c r="A85" s="2"/>
      <c r="B85" s="41"/>
      <c r="C85" s="45" t="s">
        <v>71</v>
      </c>
      <c r="D85" s="33">
        <v>90.96</v>
      </c>
      <c r="E85" s="33"/>
      <c r="F85" s="34"/>
      <c r="G85" s="46"/>
      <c r="H85" s="47" t="s">
        <v>1</v>
      </c>
      <c r="I85" s="33">
        <v>891</v>
      </c>
      <c r="J85" s="33">
        <v>800</v>
      </c>
      <c r="K85" s="34">
        <f>I85-J85</f>
        <v>91</v>
      </c>
      <c r="M85" s="123" t="s">
        <v>73</v>
      </c>
      <c r="N85" s="124"/>
      <c r="O85" s="70">
        <f>(J67-J70)/J67</f>
        <v>0.58598207008964953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68.73</v>
      </c>
      <c r="F86" s="34">
        <v>93.97</v>
      </c>
      <c r="G86" s="48">
        <v>6</v>
      </c>
      <c r="H86" s="65" t="s">
        <v>2</v>
      </c>
      <c r="I86" s="35">
        <v>303</v>
      </c>
      <c r="J86" s="35">
        <v>277</v>
      </c>
      <c r="K86" s="34">
        <f>I86-J86</f>
        <v>26</v>
      </c>
      <c r="L86" s="49"/>
      <c r="M86" s="113" t="s">
        <v>75</v>
      </c>
      <c r="N86" s="114"/>
      <c r="O86" s="71">
        <f>(J66-J70)/J66</f>
        <v>0.7219485495347564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76.349999999999994</v>
      </c>
      <c r="E87" s="33">
        <v>59.48</v>
      </c>
      <c r="F87" s="34">
        <v>77.91</v>
      </c>
      <c r="P87" s="2"/>
    </row>
    <row r="88" spans="1:16" ht="15" customHeight="1" x14ac:dyDescent="0.25">
      <c r="A88" s="2"/>
      <c r="B88" s="41"/>
      <c r="C88" s="45" t="s">
        <v>77</v>
      </c>
      <c r="D88" s="33">
        <v>71.95</v>
      </c>
      <c r="E88" s="33">
        <v>46.83</v>
      </c>
      <c r="F88" s="34">
        <v>65.09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54.89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91.09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167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168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169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170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171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690</v>
      </c>
      <c r="G119" s="12"/>
      <c r="H119" s="12"/>
      <c r="I119" s="12"/>
      <c r="J119" s="138">
        <f>AVERAGE(F119:I119)</f>
        <v>690</v>
      </c>
      <c r="K119" s="139"/>
      <c r="M119" s="8">
        <v>2</v>
      </c>
      <c r="N119" s="140">
        <v>9.6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515</v>
      </c>
      <c r="G120" s="12"/>
      <c r="H120" s="12"/>
      <c r="I120" s="12"/>
      <c r="J120" s="138">
        <f t="shared" ref="J120:J125" si="2">AVERAGE(F120:I120)</f>
        <v>515</v>
      </c>
      <c r="K120" s="139"/>
      <c r="M120" s="8">
        <v>3</v>
      </c>
      <c r="N120" s="140">
        <v>9.8000000000000007</v>
      </c>
      <c r="O120" s="141"/>
      <c r="P120" s="2"/>
    </row>
    <row r="121" spans="1:16" x14ac:dyDescent="0.25">
      <c r="A121" s="2"/>
      <c r="C121" s="9" t="s">
        <v>28</v>
      </c>
      <c r="D121" s="11">
        <v>59.93</v>
      </c>
      <c r="E121" s="11">
        <v>6.2</v>
      </c>
      <c r="F121" s="11">
        <v>1041</v>
      </c>
      <c r="G121" s="11">
        <v>1019</v>
      </c>
      <c r="H121" s="11">
        <v>985</v>
      </c>
      <c r="I121" s="11">
        <v>969</v>
      </c>
      <c r="J121" s="138">
        <f t="shared" si="2"/>
        <v>1003.5</v>
      </c>
      <c r="K121" s="139"/>
      <c r="M121" s="8">
        <v>4</v>
      </c>
      <c r="N121" s="140">
        <v>7.9</v>
      </c>
      <c r="O121" s="141"/>
      <c r="P121" s="2"/>
    </row>
    <row r="122" spans="1:16" x14ac:dyDescent="0.25">
      <c r="A122" s="2"/>
      <c r="C122" s="9" t="s">
        <v>30</v>
      </c>
      <c r="D122" s="11">
        <v>55.78</v>
      </c>
      <c r="E122" s="11">
        <v>7.2</v>
      </c>
      <c r="F122" s="11">
        <v>861</v>
      </c>
      <c r="G122" s="11">
        <v>811</v>
      </c>
      <c r="H122" s="11">
        <v>778</v>
      </c>
      <c r="I122" s="11">
        <v>760</v>
      </c>
      <c r="J122" s="138">
        <f t="shared" si="2"/>
        <v>802.5</v>
      </c>
      <c r="K122" s="139"/>
      <c r="M122" s="8">
        <v>5</v>
      </c>
      <c r="N122" s="140">
        <v>7.8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360</v>
      </c>
      <c r="G123" s="63">
        <v>375</v>
      </c>
      <c r="H123" s="63">
        <v>430</v>
      </c>
      <c r="I123" s="63">
        <v>421</v>
      </c>
      <c r="J123" s="138">
        <f t="shared" si="2"/>
        <v>396.5</v>
      </c>
      <c r="K123" s="139"/>
      <c r="M123" s="13">
        <v>6</v>
      </c>
      <c r="N123" s="142">
        <v>7.4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209</v>
      </c>
      <c r="G124" s="63">
        <v>205</v>
      </c>
      <c r="H124" s="63">
        <v>237</v>
      </c>
      <c r="I124" s="63">
        <v>254</v>
      </c>
      <c r="J124" s="138">
        <f t="shared" si="2"/>
        <v>226.25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56.07</v>
      </c>
      <c r="E125" s="15">
        <v>7.1</v>
      </c>
      <c r="F125" s="15">
        <v>206</v>
      </c>
      <c r="G125" s="15">
        <v>203</v>
      </c>
      <c r="H125" s="15">
        <v>235</v>
      </c>
      <c r="I125" s="15">
        <v>252</v>
      </c>
      <c r="J125" s="144">
        <f t="shared" si="2"/>
        <v>224</v>
      </c>
      <c r="K125" s="145"/>
      <c r="M125" s="67" t="s">
        <v>39</v>
      </c>
      <c r="N125" s="65">
        <v>3.98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15.38</v>
      </c>
      <c r="E128" s="11">
        <v>7.8</v>
      </c>
      <c r="F128" s="22">
        <v>1035</v>
      </c>
      <c r="G128" s="16"/>
      <c r="H128" s="23" t="s">
        <v>1</v>
      </c>
      <c r="I128" s="133">
        <v>6.62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63.65</v>
      </c>
      <c r="E129" s="11"/>
      <c r="F129" s="22">
        <v>225</v>
      </c>
      <c r="G129" s="16"/>
      <c r="H129" s="27" t="s">
        <v>2</v>
      </c>
      <c r="I129" s="135">
        <v>6.28</v>
      </c>
      <c r="J129" s="135"/>
      <c r="K129" s="136"/>
      <c r="M129" s="65">
        <v>6.9</v>
      </c>
      <c r="N129" s="28">
        <v>59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67.23</v>
      </c>
      <c r="E130" s="11"/>
      <c r="F130" s="22">
        <v>222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66.34</v>
      </c>
      <c r="E132" s="11"/>
      <c r="F132" s="22">
        <v>219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76.3</v>
      </c>
      <c r="E133" s="11"/>
      <c r="F133" s="22">
        <v>1625</v>
      </c>
      <c r="G133" s="16"/>
      <c r="H133" s="125">
        <v>7</v>
      </c>
      <c r="I133" s="127">
        <v>520</v>
      </c>
      <c r="J133" s="127">
        <v>309</v>
      </c>
      <c r="K133" s="129">
        <f>((I133-J133)/I133)</f>
        <v>0.40576923076923077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74.45</v>
      </c>
      <c r="E134" s="11">
        <v>7</v>
      </c>
      <c r="F134" s="22">
        <v>553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539</v>
      </c>
      <c r="G135" s="16"/>
      <c r="H135" s="125">
        <v>11</v>
      </c>
      <c r="I135" s="127">
        <v>938</v>
      </c>
      <c r="J135" s="127">
        <v>740</v>
      </c>
      <c r="K135" s="129">
        <f>((I135-J135)/I135)</f>
        <v>0.21108742004264391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76.260000000000005</v>
      </c>
      <c r="E136" s="11">
        <v>6.5</v>
      </c>
      <c r="F136" s="22">
        <v>1045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0.20029895366218237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1031</v>
      </c>
      <c r="G137" s="16"/>
      <c r="M137" s="118" t="s">
        <v>64</v>
      </c>
      <c r="N137" s="119"/>
      <c r="O137" s="37">
        <f>(J122-J123)/J122</f>
        <v>0.50591900311526483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0.42938209331651955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9.9447513812154689E-3</v>
      </c>
      <c r="P139" s="2"/>
    </row>
    <row r="140" spans="1:16" x14ac:dyDescent="0.25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72</v>
      </c>
      <c r="I140" s="33">
        <v>428</v>
      </c>
      <c r="J140" s="33">
        <v>383</v>
      </c>
      <c r="K140" s="34">
        <f>I140-J140</f>
        <v>45</v>
      </c>
      <c r="M140" s="123" t="s">
        <v>73</v>
      </c>
      <c r="N140" s="124"/>
      <c r="O140" s="70">
        <f>(J122-J125)/J122</f>
        <v>0.72087227414330213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68.349999999999994</v>
      </c>
      <c r="F141" s="34">
        <v>93.82</v>
      </c>
      <c r="G141" s="48">
        <v>5.8</v>
      </c>
      <c r="H141" s="65" t="s">
        <v>2</v>
      </c>
      <c r="I141" s="35">
        <v>210</v>
      </c>
      <c r="J141" s="35">
        <v>186</v>
      </c>
      <c r="K141" s="34">
        <f>I141-J141</f>
        <v>24</v>
      </c>
      <c r="L141" s="49"/>
      <c r="M141" s="113" t="s">
        <v>75</v>
      </c>
      <c r="N141" s="114"/>
      <c r="O141" s="71">
        <f>(J121-J125)/J121</f>
        <v>0.7767812655705032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76.849999999999994</v>
      </c>
      <c r="E142" s="33">
        <v>59.79</v>
      </c>
      <c r="F142" s="34">
        <v>77.8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73.900000000000006</v>
      </c>
      <c r="E143" s="33">
        <v>48.18</v>
      </c>
      <c r="F143" s="34">
        <v>65.2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172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173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174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88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175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176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zoomScale="85" zoomScaleNormal="85" workbookViewId="0">
      <selection activeCell="N69" sqref="N69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860.5</v>
      </c>
    </row>
    <row r="7" spans="1:19" x14ac:dyDescent="0.25">
      <c r="A7" s="2"/>
      <c r="C7" s="9" t="s">
        <v>26</v>
      </c>
      <c r="D7" s="10"/>
      <c r="E7" s="10"/>
      <c r="F7" s="11">
        <v>659</v>
      </c>
      <c r="G7" s="12"/>
      <c r="H7" s="12"/>
      <c r="I7" s="12"/>
      <c r="J7" s="138">
        <f>AVERAGE(F7:I7)</f>
        <v>659</v>
      </c>
      <c r="K7" s="139"/>
      <c r="M7" s="8">
        <v>2</v>
      </c>
      <c r="N7" s="140">
        <v>9.8000000000000007</v>
      </c>
      <c r="O7" s="141"/>
      <c r="P7" s="2"/>
      <c r="R7" s="56" t="s">
        <v>1</v>
      </c>
      <c r="S7" s="72">
        <f>AVERAGE(J10,J67,J122)</f>
        <v>502.5</v>
      </c>
    </row>
    <row r="8" spans="1:19" x14ac:dyDescent="0.25">
      <c r="A8" s="2"/>
      <c r="C8" s="9" t="s">
        <v>27</v>
      </c>
      <c r="D8" s="10"/>
      <c r="E8" s="10"/>
      <c r="F8" s="11">
        <v>482</v>
      </c>
      <c r="G8" s="12"/>
      <c r="H8" s="12"/>
      <c r="I8" s="12"/>
      <c r="J8" s="138">
        <f t="shared" ref="J8:J13" si="0">AVERAGE(F8:I8)</f>
        <v>482</v>
      </c>
      <c r="K8" s="139"/>
      <c r="M8" s="8">
        <v>3</v>
      </c>
      <c r="N8" s="140">
        <v>9.4</v>
      </c>
      <c r="O8" s="141"/>
      <c r="P8" s="2"/>
      <c r="R8" s="56" t="s">
        <v>2</v>
      </c>
      <c r="S8" s="73">
        <f>AVERAGE(J13,J70,J125)</f>
        <v>232.08333333333334</v>
      </c>
    </row>
    <row r="9" spans="1:19" x14ac:dyDescent="0.25">
      <c r="A9" s="2"/>
      <c r="C9" s="9" t="s">
        <v>28</v>
      </c>
      <c r="D9" s="11">
        <v>63.29</v>
      </c>
      <c r="E9" s="11">
        <v>6.3</v>
      </c>
      <c r="F9" s="11">
        <v>865</v>
      </c>
      <c r="G9" s="11">
        <v>970</v>
      </c>
      <c r="H9" s="11">
        <v>992</v>
      </c>
      <c r="I9" s="11">
        <v>842</v>
      </c>
      <c r="J9" s="138">
        <f t="shared" si="0"/>
        <v>917.25</v>
      </c>
      <c r="K9" s="139"/>
      <c r="M9" s="8">
        <v>4</v>
      </c>
      <c r="N9" s="140">
        <v>7.5</v>
      </c>
      <c r="O9" s="141"/>
      <c r="P9" s="2"/>
      <c r="R9" s="74" t="s">
        <v>261</v>
      </c>
      <c r="S9" s="76">
        <f>S6-S7</f>
        <v>358</v>
      </c>
    </row>
    <row r="10" spans="1:19" x14ac:dyDescent="0.25">
      <c r="A10" s="2"/>
      <c r="C10" s="9" t="s">
        <v>30</v>
      </c>
      <c r="D10" s="11">
        <v>59.34</v>
      </c>
      <c r="E10" s="11">
        <v>7.9</v>
      </c>
      <c r="F10" s="11">
        <v>708</v>
      </c>
      <c r="G10" s="11">
        <v>681</v>
      </c>
      <c r="H10" s="11">
        <v>661</v>
      </c>
      <c r="I10" s="11">
        <v>713</v>
      </c>
      <c r="J10" s="138">
        <f t="shared" si="0"/>
        <v>690.75</v>
      </c>
      <c r="K10" s="139"/>
      <c r="M10" s="8">
        <v>5</v>
      </c>
      <c r="N10" s="140">
        <v>8</v>
      </c>
      <c r="O10" s="141"/>
      <c r="P10" s="2"/>
      <c r="R10" s="74" t="s">
        <v>31</v>
      </c>
      <c r="S10" s="76">
        <f>S7-S8</f>
        <v>270.41666666666663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396</v>
      </c>
      <c r="G11" s="63">
        <v>419</v>
      </c>
      <c r="H11" s="63">
        <v>394</v>
      </c>
      <c r="I11" s="63">
        <v>439</v>
      </c>
      <c r="J11" s="138">
        <f t="shared" si="0"/>
        <v>412</v>
      </c>
      <c r="K11" s="139"/>
      <c r="M11" s="13">
        <v>6</v>
      </c>
      <c r="N11" s="142">
        <v>7.6</v>
      </c>
      <c r="O11" s="143"/>
      <c r="P11" s="2"/>
      <c r="R11" s="74" t="s">
        <v>29</v>
      </c>
      <c r="S11" s="75">
        <f>S6-S8</f>
        <v>628.41666666666663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299</v>
      </c>
      <c r="G12" s="63">
        <v>318</v>
      </c>
      <c r="H12" s="63">
        <v>280</v>
      </c>
      <c r="I12" s="63">
        <v>276</v>
      </c>
      <c r="J12" s="138">
        <f t="shared" si="0"/>
        <v>293.25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0.41603718768158049</v>
      </c>
    </row>
    <row r="13" spans="1:19" ht="15.75" thickBot="1" x14ac:dyDescent="0.3">
      <c r="A13" s="2"/>
      <c r="C13" s="14" t="s">
        <v>38</v>
      </c>
      <c r="D13" s="15">
        <v>58.35</v>
      </c>
      <c r="E13" s="15">
        <v>7.3</v>
      </c>
      <c r="F13" s="15">
        <v>315</v>
      </c>
      <c r="G13" s="15">
        <v>319</v>
      </c>
      <c r="H13" s="15">
        <v>286</v>
      </c>
      <c r="I13" s="15">
        <v>276</v>
      </c>
      <c r="J13" s="144">
        <f t="shared" si="0"/>
        <v>299</v>
      </c>
      <c r="K13" s="145"/>
      <c r="M13" s="67" t="s">
        <v>39</v>
      </c>
      <c r="N13" s="65">
        <v>3.67</v>
      </c>
      <c r="O13" s="66"/>
      <c r="P13" s="2"/>
      <c r="R13" s="77" t="s">
        <v>37</v>
      </c>
      <c r="S13" s="78">
        <f>S10/S7</f>
        <v>0.53814262023217241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0.73029246562076311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15.59</v>
      </c>
      <c r="E16" s="11">
        <v>9.6</v>
      </c>
      <c r="F16" s="22">
        <v>721</v>
      </c>
      <c r="G16" s="16"/>
      <c r="H16" s="23" t="s">
        <v>1</v>
      </c>
      <c r="I16" s="133">
        <v>6.12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64.569999999999993</v>
      </c>
      <c r="E17" s="11"/>
      <c r="F17" s="22">
        <v>328</v>
      </c>
      <c r="G17" s="16"/>
      <c r="H17" s="27" t="s">
        <v>2</v>
      </c>
      <c r="I17" s="135">
        <v>5.79</v>
      </c>
      <c r="J17" s="135"/>
      <c r="K17" s="136"/>
      <c r="M17" s="65">
        <v>6.8</v>
      </c>
      <c r="N17" s="28">
        <v>105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65.78</v>
      </c>
      <c r="E18" s="11"/>
      <c r="F18" s="22">
        <v>316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66.17</v>
      </c>
      <c r="E20" s="11"/>
      <c r="F20" s="22">
        <v>322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70.650000000000006</v>
      </c>
      <c r="E21" s="11"/>
      <c r="F21" s="22">
        <v>1514</v>
      </c>
      <c r="G21" s="16"/>
      <c r="H21" s="125">
        <v>1</v>
      </c>
      <c r="I21" s="127">
        <v>655</v>
      </c>
      <c r="J21" s="127">
        <v>298</v>
      </c>
      <c r="K21" s="129">
        <f>((I21-J21)/I21)</f>
        <v>0.54503816793893134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75.16</v>
      </c>
      <c r="E22" s="11">
        <v>7.1</v>
      </c>
      <c r="F22" s="22">
        <v>552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571</v>
      </c>
      <c r="G23" s="16"/>
      <c r="H23" s="125">
        <v>2</v>
      </c>
      <c r="I23" s="127">
        <v>406</v>
      </c>
      <c r="J23" s="127">
        <v>316</v>
      </c>
      <c r="K23" s="129">
        <f>((I23-J23)/I23)</f>
        <v>0.22167487684729065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76.099999999999994</v>
      </c>
      <c r="E24" s="11">
        <v>6.6</v>
      </c>
      <c r="F24" s="22">
        <v>1015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0.24693376941946035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1069</v>
      </c>
      <c r="G25" s="16"/>
      <c r="M25" s="118" t="s">
        <v>64</v>
      </c>
      <c r="N25" s="119"/>
      <c r="O25" s="37">
        <f>(J10-J11)/J10</f>
        <v>0.40354686934491496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0.28822815533980584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-1.9607843137254902E-2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371</v>
      </c>
      <c r="J28" s="33">
        <v>312</v>
      </c>
      <c r="K28" s="34">
        <f>I28-J28</f>
        <v>59</v>
      </c>
      <c r="M28" s="123" t="s">
        <v>73</v>
      </c>
      <c r="N28" s="124"/>
      <c r="O28" s="70">
        <f>(J10-J13)/J10</f>
        <v>0.56713716974303297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68.77</v>
      </c>
      <c r="F29" s="34">
        <v>94.14</v>
      </c>
      <c r="G29" s="48">
        <v>5.3</v>
      </c>
      <c r="H29" s="65" t="s">
        <v>2</v>
      </c>
      <c r="I29" s="35">
        <v>252</v>
      </c>
      <c r="J29" s="35">
        <v>231</v>
      </c>
      <c r="K29" s="36">
        <f>I29-J29</f>
        <v>21</v>
      </c>
      <c r="L29" s="49"/>
      <c r="M29" s="113" t="s">
        <v>75</v>
      </c>
      <c r="N29" s="114"/>
      <c r="O29" s="71">
        <f>(J9-J13)/J9</f>
        <v>0.67402562005996181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78.25</v>
      </c>
      <c r="E30" s="33">
        <v>60.69</v>
      </c>
      <c r="F30" s="34">
        <v>77.56</v>
      </c>
      <c r="P30" s="2"/>
    </row>
    <row r="31" spans="1:16" ht="15" customHeight="1" x14ac:dyDescent="0.25">
      <c r="A31" s="2"/>
      <c r="B31" s="41"/>
      <c r="C31" s="45" t="s">
        <v>77</v>
      </c>
      <c r="D31" s="33">
        <v>79.5</v>
      </c>
      <c r="E31" s="33">
        <v>52.17</v>
      </c>
      <c r="F31" s="34">
        <v>65.62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177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178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179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180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181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660</v>
      </c>
      <c r="G64" s="12"/>
      <c r="H64" s="12"/>
      <c r="I64" s="12"/>
      <c r="J64" s="138">
        <f>AVERAGE(F64:I64)</f>
        <v>660</v>
      </c>
      <c r="K64" s="139"/>
      <c r="M64" s="8">
        <v>2</v>
      </c>
      <c r="N64" s="140">
        <v>9.9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479</v>
      </c>
      <c r="G65" s="12"/>
      <c r="H65" s="12"/>
      <c r="I65" s="12"/>
      <c r="J65" s="138">
        <f t="shared" ref="J65:J70" si="1">AVERAGE(F65:I65)</f>
        <v>479</v>
      </c>
      <c r="K65" s="139"/>
      <c r="M65" s="8">
        <v>3</v>
      </c>
      <c r="N65" s="140">
        <v>9.6</v>
      </c>
      <c r="O65" s="141"/>
      <c r="P65" s="2"/>
    </row>
    <row r="66" spans="1:16" ht="15" customHeight="1" x14ac:dyDescent="0.25">
      <c r="A66" s="2"/>
      <c r="C66" s="9" t="s">
        <v>28</v>
      </c>
      <c r="D66" s="11">
        <v>58.29</v>
      </c>
      <c r="E66" s="11">
        <v>8.1999999999999993</v>
      </c>
      <c r="F66" s="11">
        <v>809</v>
      </c>
      <c r="G66" s="11">
        <v>838</v>
      </c>
      <c r="H66" s="11">
        <v>811</v>
      </c>
      <c r="I66" s="11">
        <v>765</v>
      </c>
      <c r="J66" s="138">
        <f t="shared" si="1"/>
        <v>805.75</v>
      </c>
      <c r="K66" s="139"/>
      <c r="M66" s="8">
        <v>4</v>
      </c>
      <c r="N66" s="140">
        <v>7.6</v>
      </c>
      <c r="O66" s="141"/>
      <c r="P66" s="2"/>
    </row>
    <row r="67" spans="1:16" ht="15" customHeight="1" x14ac:dyDescent="0.25">
      <c r="A67" s="2"/>
      <c r="C67" s="9" t="s">
        <v>30</v>
      </c>
      <c r="D67" s="11">
        <v>58.01</v>
      </c>
      <c r="E67" s="11">
        <v>7.9</v>
      </c>
      <c r="F67" s="11">
        <v>578</v>
      </c>
      <c r="G67" s="11">
        <v>570</v>
      </c>
      <c r="H67" s="11">
        <v>414</v>
      </c>
      <c r="I67" s="11">
        <v>421</v>
      </c>
      <c r="J67" s="138">
        <f t="shared" si="1"/>
        <v>495.75</v>
      </c>
      <c r="K67" s="139"/>
      <c r="M67" s="8">
        <v>5</v>
      </c>
      <c r="N67" s="140">
        <v>8.1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434</v>
      </c>
      <c r="G68" s="63">
        <v>439</v>
      </c>
      <c r="H68" s="63">
        <v>390</v>
      </c>
      <c r="I68" s="63">
        <v>377</v>
      </c>
      <c r="J68" s="138">
        <f t="shared" si="1"/>
        <v>410</v>
      </c>
      <c r="K68" s="139"/>
      <c r="M68" s="13">
        <v>6</v>
      </c>
      <c r="N68" s="142">
        <v>7.1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269</v>
      </c>
      <c r="G69" s="63">
        <v>271</v>
      </c>
      <c r="H69" s="63">
        <v>241</v>
      </c>
      <c r="I69" s="63">
        <v>209</v>
      </c>
      <c r="J69" s="138">
        <f t="shared" si="1"/>
        <v>247.5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58.08</v>
      </c>
      <c r="E70" s="15">
        <v>7.2</v>
      </c>
      <c r="F70" s="15">
        <v>274</v>
      </c>
      <c r="G70" s="15">
        <v>279</v>
      </c>
      <c r="H70" s="15">
        <v>237</v>
      </c>
      <c r="I70" s="15">
        <v>200</v>
      </c>
      <c r="J70" s="144">
        <f t="shared" si="1"/>
        <v>247.5</v>
      </c>
      <c r="K70" s="145"/>
      <c r="M70" s="67" t="s">
        <v>39</v>
      </c>
      <c r="N70" s="65">
        <v>4.91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15.13</v>
      </c>
      <c r="E73" s="11">
        <v>10.199999999999999</v>
      </c>
      <c r="F73" s="22">
        <v>709</v>
      </c>
      <c r="G73" s="16"/>
      <c r="H73" s="23" t="s">
        <v>1</v>
      </c>
      <c r="I73" s="133">
        <v>6.16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62.98</v>
      </c>
      <c r="E74" s="11"/>
      <c r="F74" s="22">
        <v>289</v>
      </c>
      <c r="G74" s="16"/>
      <c r="H74" s="27" t="s">
        <v>2</v>
      </c>
      <c r="I74" s="135">
        <v>5.38</v>
      </c>
      <c r="J74" s="135"/>
      <c r="K74" s="136"/>
      <c r="M74" s="65">
        <v>6.8</v>
      </c>
      <c r="N74" s="28">
        <v>122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63.77</v>
      </c>
      <c r="E75" s="11"/>
      <c r="F75" s="22">
        <v>277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64.040000000000006</v>
      </c>
      <c r="E77" s="11"/>
      <c r="F77" s="22">
        <v>271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76.010000000000005</v>
      </c>
      <c r="E78" s="11"/>
      <c r="F78" s="22">
        <v>1603</v>
      </c>
      <c r="G78" s="16"/>
      <c r="H78" s="125">
        <v>2</v>
      </c>
      <c r="I78" s="127">
        <v>569</v>
      </c>
      <c r="J78" s="127">
        <v>201</v>
      </c>
      <c r="K78" s="129">
        <f>((I78-J78)/I78)</f>
        <v>0.64674868189806678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71.97</v>
      </c>
      <c r="E79" s="11">
        <v>6.6</v>
      </c>
      <c r="F79" s="22">
        <v>642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637</v>
      </c>
      <c r="G80" s="16"/>
      <c r="H80" s="125">
        <v>12</v>
      </c>
      <c r="I80" s="127">
        <v>430</v>
      </c>
      <c r="J80" s="127">
        <v>170</v>
      </c>
      <c r="K80" s="129">
        <f>((I80-J80)/I80)</f>
        <v>0.60465116279069764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75.59</v>
      </c>
      <c r="E81" s="11">
        <v>6.2</v>
      </c>
      <c r="F81" s="22">
        <v>1102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0.38473471920570895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1092</v>
      </c>
      <c r="G82" s="16"/>
      <c r="M82" s="118" t="s">
        <v>64</v>
      </c>
      <c r="N82" s="119"/>
      <c r="O82" s="37">
        <f>(J67-J68)/J67</f>
        <v>0.172970247100353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0.39634146341463417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0</v>
      </c>
      <c r="P84" s="2"/>
    </row>
    <row r="85" spans="1:16" x14ac:dyDescent="0.25">
      <c r="A85" s="2"/>
      <c r="B85" s="41"/>
      <c r="C85" s="45" t="s">
        <v>71</v>
      </c>
      <c r="D85" s="33">
        <v>91.04</v>
      </c>
      <c r="E85" s="33"/>
      <c r="F85" s="34"/>
      <c r="G85" s="46"/>
      <c r="H85" s="47" t="s">
        <v>1</v>
      </c>
      <c r="I85" s="33">
        <v>788</v>
      </c>
      <c r="J85" s="33">
        <v>700</v>
      </c>
      <c r="K85" s="34">
        <f>I85-J85</f>
        <v>88</v>
      </c>
      <c r="M85" s="123" t="s">
        <v>73</v>
      </c>
      <c r="N85" s="124"/>
      <c r="O85" s="70">
        <f>(J67-J70)/J67</f>
        <v>0.50075642965204237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68.06</v>
      </c>
      <c r="F86" s="34">
        <v>93.05</v>
      </c>
      <c r="G86" s="48">
        <v>5.9</v>
      </c>
      <c r="H86" s="65" t="s">
        <v>2</v>
      </c>
      <c r="I86" s="35">
        <v>303</v>
      </c>
      <c r="J86" s="35">
        <v>276</v>
      </c>
      <c r="K86" s="34">
        <f>I86-J86</f>
        <v>27</v>
      </c>
      <c r="L86" s="49"/>
      <c r="M86" s="113" t="s">
        <v>75</v>
      </c>
      <c r="N86" s="114"/>
      <c r="O86" s="71">
        <f>(J66-J70)/J66</f>
        <v>0.69283276450511944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77.75</v>
      </c>
      <c r="E87" s="33">
        <v>59.85</v>
      </c>
      <c r="F87" s="34">
        <v>76.98</v>
      </c>
      <c r="P87" s="2"/>
    </row>
    <row r="88" spans="1:16" ht="15" customHeight="1" x14ac:dyDescent="0.25">
      <c r="A88" s="2"/>
      <c r="B88" s="41"/>
      <c r="C88" s="45" t="s">
        <v>77</v>
      </c>
      <c r="D88" s="33">
        <v>72.849999999999994</v>
      </c>
      <c r="E88" s="33">
        <v>47.59</v>
      </c>
      <c r="F88" s="34">
        <v>65.33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55.54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90.87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182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183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184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185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186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187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696</v>
      </c>
      <c r="G119" s="12"/>
      <c r="H119" s="12"/>
      <c r="I119" s="12"/>
      <c r="J119" s="138">
        <f>AVERAGE(F119:I119)</f>
        <v>696</v>
      </c>
      <c r="K119" s="139"/>
      <c r="M119" s="8">
        <v>2</v>
      </c>
      <c r="N119" s="140">
        <v>9.6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452</v>
      </c>
      <c r="G120" s="12"/>
      <c r="H120" s="12"/>
      <c r="I120" s="12"/>
      <c r="J120" s="138">
        <f t="shared" ref="J120:J125" si="2">AVERAGE(F120:I120)</f>
        <v>452</v>
      </c>
      <c r="K120" s="139"/>
      <c r="M120" s="8">
        <v>3</v>
      </c>
      <c r="N120" s="140">
        <v>8.8000000000000007</v>
      </c>
      <c r="O120" s="141"/>
      <c r="P120" s="2"/>
    </row>
    <row r="121" spans="1:16" x14ac:dyDescent="0.25">
      <c r="A121" s="2"/>
      <c r="C121" s="9" t="s">
        <v>28</v>
      </c>
      <c r="D121" s="11">
        <v>58.6</v>
      </c>
      <c r="E121" s="11">
        <v>6.4</v>
      </c>
      <c r="F121" s="11">
        <v>740</v>
      </c>
      <c r="G121" s="11">
        <v>830</v>
      </c>
      <c r="H121" s="11">
        <v>866</v>
      </c>
      <c r="I121" s="11">
        <v>998</v>
      </c>
      <c r="J121" s="138">
        <f t="shared" si="2"/>
        <v>858.5</v>
      </c>
      <c r="K121" s="139"/>
      <c r="M121" s="8">
        <v>4</v>
      </c>
      <c r="N121" s="140">
        <v>7.7</v>
      </c>
      <c r="O121" s="141"/>
      <c r="P121" s="2"/>
    </row>
    <row r="122" spans="1:16" x14ac:dyDescent="0.25">
      <c r="A122" s="2"/>
      <c r="C122" s="9" t="s">
        <v>30</v>
      </c>
      <c r="D122" s="11">
        <v>56.2</v>
      </c>
      <c r="E122" s="11">
        <v>8.6999999999999993</v>
      </c>
      <c r="F122" s="11">
        <v>309</v>
      </c>
      <c r="G122" s="11">
        <v>277</v>
      </c>
      <c r="H122" s="11">
        <v>270</v>
      </c>
      <c r="I122" s="11">
        <v>428</v>
      </c>
      <c r="J122" s="138">
        <f t="shared" si="2"/>
        <v>321</v>
      </c>
      <c r="K122" s="139"/>
      <c r="M122" s="8">
        <v>5</v>
      </c>
      <c r="N122" s="140">
        <v>8.6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224</v>
      </c>
      <c r="G123" s="63">
        <v>215</v>
      </c>
      <c r="H123" s="63">
        <v>208</v>
      </c>
      <c r="I123" s="63">
        <v>242</v>
      </c>
      <c r="J123" s="138">
        <f t="shared" si="2"/>
        <v>222.25</v>
      </c>
      <c r="K123" s="139"/>
      <c r="M123" s="13">
        <v>6</v>
      </c>
      <c r="N123" s="142">
        <v>7.6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162</v>
      </c>
      <c r="G124" s="63">
        <v>139</v>
      </c>
      <c r="H124" s="63">
        <v>135</v>
      </c>
      <c r="I124" s="63">
        <v>147</v>
      </c>
      <c r="J124" s="138">
        <f t="shared" si="2"/>
        <v>145.75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54.44</v>
      </c>
      <c r="E125" s="15">
        <v>7.5</v>
      </c>
      <c r="F125" s="15">
        <v>171</v>
      </c>
      <c r="G125" s="15">
        <v>144</v>
      </c>
      <c r="H125" s="15">
        <v>140</v>
      </c>
      <c r="I125" s="15">
        <v>144</v>
      </c>
      <c r="J125" s="144">
        <f t="shared" si="2"/>
        <v>149.75</v>
      </c>
      <c r="K125" s="145"/>
      <c r="M125" s="67" t="s">
        <v>39</v>
      </c>
      <c r="N125" s="65">
        <v>3.75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15.38</v>
      </c>
      <c r="E128" s="11">
        <v>9.6999999999999993</v>
      </c>
      <c r="F128" s="22">
        <v>866</v>
      </c>
      <c r="G128" s="16"/>
      <c r="H128" s="23" t="s">
        <v>1</v>
      </c>
      <c r="I128" s="133">
        <v>4.54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61.54</v>
      </c>
      <c r="E129" s="11"/>
      <c r="F129" s="22">
        <v>182</v>
      </c>
      <c r="G129" s="16"/>
      <c r="H129" s="27" t="s">
        <v>2</v>
      </c>
      <c r="I129" s="135">
        <v>3.88</v>
      </c>
      <c r="J129" s="135"/>
      <c r="K129" s="136"/>
      <c r="M129" s="65">
        <v>6.8</v>
      </c>
      <c r="N129" s="28">
        <v>68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62.81</v>
      </c>
      <c r="E130" s="11"/>
      <c r="F130" s="22">
        <v>178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64.75</v>
      </c>
      <c r="E132" s="11"/>
      <c r="F132" s="22">
        <v>176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71.88</v>
      </c>
      <c r="E133" s="11"/>
      <c r="F133" s="22">
        <v>1572</v>
      </c>
      <c r="G133" s="16"/>
      <c r="H133" s="125">
        <v>3</v>
      </c>
      <c r="I133" s="127">
        <v>317</v>
      </c>
      <c r="J133" s="127">
        <v>84</v>
      </c>
      <c r="K133" s="129">
        <f>((I133-J133)/I133)</f>
        <v>0.73501577287066244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73.84</v>
      </c>
      <c r="E134" s="11">
        <v>6.8</v>
      </c>
      <c r="F134" s="22">
        <v>582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558</v>
      </c>
      <c r="G135" s="16"/>
      <c r="H135" s="125">
        <v>5</v>
      </c>
      <c r="I135" s="127">
        <v>234</v>
      </c>
      <c r="J135" s="127">
        <v>100</v>
      </c>
      <c r="K135" s="129">
        <f>((I135-J135)/I135)</f>
        <v>0.57264957264957261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75.62</v>
      </c>
      <c r="E136" s="11">
        <v>6.2</v>
      </c>
      <c r="F136" s="22">
        <v>964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0.62609202096680261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927</v>
      </c>
      <c r="G137" s="16"/>
      <c r="M137" s="118" t="s">
        <v>64</v>
      </c>
      <c r="N137" s="119"/>
      <c r="O137" s="37">
        <f>(J122-J123)/J122</f>
        <v>0.30763239875389409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0.34420697412823398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-2.7444253859348199E-2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1</v>
      </c>
      <c r="I140" s="33">
        <v>321</v>
      </c>
      <c r="J140" s="33">
        <v>267</v>
      </c>
      <c r="K140" s="34">
        <f>I140-J140</f>
        <v>54</v>
      </c>
      <c r="M140" s="123" t="s">
        <v>73</v>
      </c>
      <c r="N140" s="124"/>
      <c r="O140" s="70">
        <f>(J122-J125)/J122</f>
        <v>0.53348909657320875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68.87</v>
      </c>
      <c r="F141" s="34">
        <v>94.81</v>
      </c>
      <c r="G141" s="48">
        <v>5.0999999999999996</v>
      </c>
      <c r="H141" s="65" t="s">
        <v>2</v>
      </c>
      <c r="I141" s="35">
        <v>184</v>
      </c>
      <c r="J141" s="35">
        <v>153</v>
      </c>
      <c r="K141" s="34">
        <f>I141-J141</f>
        <v>31</v>
      </c>
      <c r="L141" s="49"/>
      <c r="M141" s="113" t="s">
        <v>75</v>
      </c>
      <c r="N141" s="114"/>
      <c r="O141" s="71">
        <f>(J121-J125)/J121</f>
        <v>0.82556785090273732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78.849999999999994</v>
      </c>
      <c r="E142" s="33">
        <v>60.04</v>
      </c>
      <c r="F142" s="34">
        <v>76.349999999999994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74.55</v>
      </c>
      <c r="E143" s="33">
        <v>48.69</v>
      </c>
      <c r="F143" s="34">
        <v>65.319999999999993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189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190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191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192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193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194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1037.1666666666667</v>
      </c>
    </row>
    <row r="7" spans="1:19" x14ac:dyDescent="0.25">
      <c r="A7" s="2"/>
      <c r="C7" s="9" t="s">
        <v>26</v>
      </c>
      <c r="D7" s="10"/>
      <c r="E7" s="10"/>
      <c r="F7" s="11">
        <v>669</v>
      </c>
      <c r="G7" s="12"/>
      <c r="H7" s="12"/>
      <c r="I7" s="12"/>
      <c r="J7" s="138">
        <f>AVERAGE(F7:I7)</f>
        <v>669</v>
      </c>
      <c r="K7" s="139"/>
      <c r="M7" s="8">
        <v>2</v>
      </c>
      <c r="N7" s="140">
        <v>9.8000000000000007</v>
      </c>
      <c r="O7" s="141"/>
      <c r="P7" s="2"/>
      <c r="R7" s="56" t="s">
        <v>1</v>
      </c>
      <c r="S7" s="72">
        <f>AVERAGE(J10,J67,J122)</f>
        <v>532</v>
      </c>
    </row>
    <row r="8" spans="1:19" x14ac:dyDescent="0.25">
      <c r="A8" s="2"/>
      <c r="C8" s="9" t="s">
        <v>27</v>
      </c>
      <c r="D8" s="10"/>
      <c r="E8" s="10"/>
      <c r="F8" s="11">
        <v>476</v>
      </c>
      <c r="G8" s="12"/>
      <c r="H8" s="12"/>
      <c r="I8" s="12"/>
      <c r="J8" s="138">
        <f t="shared" ref="J8:J13" si="0">AVERAGE(F8:I8)</f>
        <v>476</v>
      </c>
      <c r="K8" s="139"/>
      <c r="M8" s="8">
        <v>3</v>
      </c>
      <c r="N8" s="140">
        <v>9.4</v>
      </c>
      <c r="O8" s="141"/>
      <c r="P8" s="2"/>
      <c r="R8" s="56" t="s">
        <v>2</v>
      </c>
      <c r="S8" s="73">
        <f>AVERAGE(J13,J70,J125)</f>
        <v>184.5</v>
      </c>
    </row>
    <row r="9" spans="1:19" x14ac:dyDescent="0.25">
      <c r="A9" s="2"/>
      <c r="C9" s="9" t="s">
        <v>28</v>
      </c>
      <c r="D9" s="11">
        <v>51.96</v>
      </c>
      <c r="E9" s="11">
        <v>10.8</v>
      </c>
      <c r="F9" s="11">
        <v>1009</v>
      </c>
      <c r="G9" s="11">
        <v>1059</v>
      </c>
      <c r="H9" s="11">
        <v>1128</v>
      </c>
      <c r="I9" s="11">
        <v>1003</v>
      </c>
      <c r="J9" s="138">
        <f t="shared" si="0"/>
        <v>1049.75</v>
      </c>
      <c r="K9" s="139"/>
      <c r="M9" s="8">
        <v>4</v>
      </c>
      <c r="N9" s="140">
        <v>7.4</v>
      </c>
      <c r="O9" s="141"/>
      <c r="P9" s="2"/>
      <c r="R9" s="74" t="s">
        <v>261</v>
      </c>
      <c r="S9" s="76">
        <f>S6-S7</f>
        <v>505.16666666666674</v>
      </c>
    </row>
    <row r="10" spans="1:19" x14ac:dyDescent="0.25">
      <c r="A10" s="2"/>
      <c r="C10" s="9" t="s">
        <v>30</v>
      </c>
      <c r="D10" s="11">
        <v>56.46</v>
      </c>
      <c r="E10" s="11">
        <v>9.6</v>
      </c>
      <c r="F10" s="11">
        <v>392</v>
      </c>
      <c r="G10" s="11">
        <v>376</v>
      </c>
      <c r="H10" s="11">
        <v>448</v>
      </c>
      <c r="I10" s="11">
        <v>498</v>
      </c>
      <c r="J10" s="138">
        <f t="shared" si="0"/>
        <v>428.5</v>
      </c>
      <c r="K10" s="139"/>
      <c r="M10" s="8">
        <v>5</v>
      </c>
      <c r="N10" s="140">
        <v>8</v>
      </c>
      <c r="O10" s="141"/>
      <c r="P10" s="2"/>
      <c r="R10" s="74" t="s">
        <v>31</v>
      </c>
      <c r="S10" s="76">
        <f>S7-S8</f>
        <v>347.5</v>
      </c>
    </row>
    <row r="11" spans="1:19" ht="15.75" thickBot="1" x14ac:dyDescent="0.3">
      <c r="A11" s="2"/>
      <c r="C11" s="9" t="s">
        <v>32</v>
      </c>
      <c r="D11" s="11"/>
      <c r="E11" s="11"/>
      <c r="F11" s="11">
        <v>214</v>
      </c>
      <c r="G11" s="63">
        <v>192</v>
      </c>
      <c r="H11" s="63">
        <v>198</v>
      </c>
      <c r="I11" s="63">
        <v>253</v>
      </c>
      <c r="J11" s="138">
        <f t="shared" si="0"/>
        <v>214.25</v>
      </c>
      <c r="K11" s="139"/>
      <c r="M11" s="13">
        <v>6</v>
      </c>
      <c r="N11" s="142">
        <v>7.4</v>
      </c>
      <c r="O11" s="143"/>
      <c r="P11" s="2"/>
      <c r="R11" s="74" t="s">
        <v>29</v>
      </c>
      <c r="S11" s="75">
        <f>S6-S8</f>
        <v>852.66666666666674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142</v>
      </c>
      <c r="G12" s="63">
        <v>141</v>
      </c>
      <c r="H12" s="63">
        <v>140</v>
      </c>
      <c r="I12" s="63">
        <v>125</v>
      </c>
      <c r="J12" s="138">
        <f t="shared" si="0"/>
        <v>137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0.48706411698537688</v>
      </c>
    </row>
    <row r="13" spans="1:19" ht="15.75" thickBot="1" x14ac:dyDescent="0.3">
      <c r="A13" s="2"/>
      <c r="C13" s="14" t="s">
        <v>38</v>
      </c>
      <c r="D13" s="15">
        <v>56.78</v>
      </c>
      <c r="E13" s="15">
        <v>8.4</v>
      </c>
      <c r="F13" s="15">
        <v>145</v>
      </c>
      <c r="G13" s="15">
        <v>143</v>
      </c>
      <c r="H13" s="15">
        <v>141</v>
      </c>
      <c r="I13" s="15">
        <v>127</v>
      </c>
      <c r="J13" s="144">
        <f t="shared" si="0"/>
        <v>139</v>
      </c>
      <c r="K13" s="145"/>
      <c r="M13" s="67" t="s">
        <v>39</v>
      </c>
      <c r="N13" s="65"/>
      <c r="O13" s="66"/>
      <c r="P13" s="2"/>
      <c r="R13" s="77" t="s">
        <v>37</v>
      </c>
      <c r="S13" s="78">
        <f>S10/S7</f>
        <v>0.65319548872180455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0.82211152177406399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7.69</v>
      </c>
      <c r="E16" s="11">
        <v>8.8000000000000007</v>
      </c>
      <c r="F16" s="22">
        <v>882</v>
      </c>
      <c r="G16" s="16"/>
      <c r="H16" s="23" t="s">
        <v>1</v>
      </c>
      <c r="I16" s="133">
        <v>5.12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63.46</v>
      </c>
      <c r="E17" s="11"/>
      <c r="F17" s="22">
        <v>144</v>
      </c>
      <c r="G17" s="16"/>
      <c r="H17" s="27" t="s">
        <v>2</v>
      </c>
      <c r="I17" s="135">
        <v>4.8600000000000003</v>
      </c>
      <c r="J17" s="135"/>
      <c r="K17" s="136"/>
      <c r="M17" s="65">
        <v>6.8</v>
      </c>
      <c r="N17" s="28">
        <v>70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63.52</v>
      </c>
      <c r="E18" s="11"/>
      <c r="F18" s="22">
        <v>142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63.56</v>
      </c>
      <c r="E20" s="11"/>
      <c r="F20" s="22">
        <v>140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73.62</v>
      </c>
      <c r="E21" s="11"/>
      <c r="F21" s="22">
        <v>1526</v>
      </c>
      <c r="G21" s="16"/>
      <c r="H21" s="125">
        <v>4</v>
      </c>
      <c r="I21" s="127">
        <v>388</v>
      </c>
      <c r="J21" s="127">
        <v>244</v>
      </c>
      <c r="K21" s="129">
        <f>((I21-J21)/I21)</f>
        <v>0.37113402061855671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70.03</v>
      </c>
      <c r="E22" s="11">
        <v>7</v>
      </c>
      <c r="F22" s="22">
        <v>542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500</v>
      </c>
      <c r="G23" s="16"/>
      <c r="H23" s="125">
        <v>6</v>
      </c>
      <c r="I23" s="127">
        <v>194</v>
      </c>
      <c r="J23" s="127">
        <v>100</v>
      </c>
      <c r="K23" s="129">
        <f>((I23-J23)/I23)</f>
        <v>0.4845360824742268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71.83</v>
      </c>
      <c r="E24" s="11">
        <v>6.5</v>
      </c>
      <c r="F24" s="22">
        <v>911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0.59180757323172184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889</v>
      </c>
      <c r="G25" s="16"/>
      <c r="M25" s="118" t="s">
        <v>64</v>
      </c>
      <c r="N25" s="119"/>
      <c r="O25" s="37">
        <f>(J10-J11)/J10</f>
        <v>0.5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0.3605600933488915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-1.4598540145985401E-2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72</v>
      </c>
      <c r="I28" s="33">
        <v>332</v>
      </c>
      <c r="J28" s="33">
        <v>277</v>
      </c>
      <c r="K28" s="34">
        <f>I28-J28</f>
        <v>55</v>
      </c>
      <c r="M28" s="123" t="s">
        <v>73</v>
      </c>
      <c r="N28" s="124"/>
      <c r="O28" s="70">
        <f>(J10-J13)/J10</f>
        <v>0.67561260210035001</v>
      </c>
      <c r="P28" s="2"/>
    </row>
    <row r="29" spans="1:16" ht="15.75" thickBot="1" x14ac:dyDescent="0.3">
      <c r="A29" s="2"/>
      <c r="B29" s="41"/>
      <c r="C29" s="45" t="s">
        <v>74</v>
      </c>
      <c r="D29" s="33">
        <v>72.25</v>
      </c>
      <c r="E29" s="33">
        <v>68.44</v>
      </c>
      <c r="F29" s="34">
        <v>94.72</v>
      </c>
      <c r="G29" s="48">
        <v>5.2</v>
      </c>
      <c r="H29" s="65" t="s">
        <v>2</v>
      </c>
      <c r="I29" s="35">
        <v>206</v>
      </c>
      <c r="J29" s="35">
        <v>186</v>
      </c>
      <c r="K29" s="36">
        <f>I29-J29</f>
        <v>20</v>
      </c>
      <c r="L29" s="49"/>
      <c r="M29" s="113" t="s">
        <v>75</v>
      </c>
      <c r="N29" s="114"/>
      <c r="O29" s="71">
        <f>(J9-J13)/J9</f>
        <v>0.86758752083829482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78.599999999999994</v>
      </c>
      <c r="E30" s="33">
        <v>60.1</v>
      </c>
      <c r="F30" s="34">
        <v>76.459999999999994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78.900000000000006</v>
      </c>
      <c r="E31" s="33">
        <v>51.59</v>
      </c>
      <c r="F31" s="34">
        <v>65.39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53.75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195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196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179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197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198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701</v>
      </c>
      <c r="G64" s="12"/>
      <c r="H64" s="12"/>
      <c r="I64" s="12"/>
      <c r="J64" s="138">
        <f>AVERAGE(F64:I64)</f>
        <v>701</v>
      </c>
      <c r="K64" s="139"/>
      <c r="M64" s="8">
        <v>2</v>
      </c>
      <c r="N64" s="140">
        <v>9.8000000000000007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509</v>
      </c>
      <c r="G65" s="12"/>
      <c r="H65" s="12"/>
      <c r="I65" s="12"/>
      <c r="J65" s="138">
        <f t="shared" ref="J65:J70" si="1">AVERAGE(F65:I65)</f>
        <v>509</v>
      </c>
      <c r="K65" s="139"/>
      <c r="M65" s="8">
        <v>3</v>
      </c>
      <c r="N65" s="140">
        <v>9.4</v>
      </c>
      <c r="O65" s="141"/>
      <c r="P65" s="2"/>
    </row>
    <row r="66" spans="1:16" ht="15" customHeight="1" x14ac:dyDescent="0.25">
      <c r="A66" s="2"/>
      <c r="C66" s="9" t="s">
        <v>28</v>
      </c>
      <c r="D66" s="11">
        <v>56.85</v>
      </c>
      <c r="E66" s="11">
        <v>6.2</v>
      </c>
      <c r="F66" s="11">
        <v>1019</v>
      </c>
      <c r="G66" s="11">
        <v>1085</v>
      </c>
      <c r="H66" s="11">
        <v>1041</v>
      </c>
      <c r="I66" s="11">
        <v>1057</v>
      </c>
      <c r="J66" s="138">
        <f t="shared" si="1"/>
        <v>1050.5</v>
      </c>
      <c r="K66" s="139"/>
      <c r="M66" s="8">
        <v>4</v>
      </c>
      <c r="N66" s="140">
        <v>8</v>
      </c>
      <c r="O66" s="141"/>
      <c r="P66" s="2"/>
    </row>
    <row r="67" spans="1:16" ht="15" customHeight="1" x14ac:dyDescent="0.25">
      <c r="A67" s="2"/>
      <c r="C67" s="9" t="s">
        <v>30</v>
      </c>
      <c r="D67" s="11">
        <v>54.38</v>
      </c>
      <c r="E67" s="11">
        <v>7.8</v>
      </c>
      <c r="F67" s="11">
        <v>486</v>
      </c>
      <c r="G67" s="11">
        <v>597</v>
      </c>
      <c r="H67" s="11">
        <v>550</v>
      </c>
      <c r="I67" s="11">
        <v>576</v>
      </c>
      <c r="J67" s="138">
        <f t="shared" si="1"/>
        <v>552.25</v>
      </c>
      <c r="K67" s="139"/>
      <c r="M67" s="8">
        <v>5</v>
      </c>
      <c r="N67" s="140">
        <v>8.1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266</v>
      </c>
      <c r="G68" s="63">
        <v>336</v>
      </c>
      <c r="H68" s="63">
        <v>332</v>
      </c>
      <c r="I68" s="63">
        <v>383</v>
      </c>
      <c r="J68" s="138">
        <f t="shared" si="1"/>
        <v>329.25</v>
      </c>
      <c r="K68" s="139"/>
      <c r="M68" s="13">
        <v>6</v>
      </c>
      <c r="N68" s="142">
        <v>7.6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120</v>
      </c>
      <c r="G69" s="63">
        <v>162</v>
      </c>
      <c r="H69" s="63">
        <v>193</v>
      </c>
      <c r="I69" s="63">
        <v>220</v>
      </c>
      <c r="J69" s="138">
        <f t="shared" si="1"/>
        <v>173.75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54.24</v>
      </c>
      <c r="E70" s="15">
        <v>7.7</v>
      </c>
      <c r="F70" s="15">
        <v>122</v>
      </c>
      <c r="G70" s="15">
        <v>173</v>
      </c>
      <c r="H70" s="15">
        <v>194</v>
      </c>
      <c r="I70" s="15">
        <v>223</v>
      </c>
      <c r="J70" s="144">
        <f t="shared" si="1"/>
        <v>178</v>
      </c>
      <c r="K70" s="145"/>
      <c r="M70" s="67" t="s">
        <v>39</v>
      </c>
      <c r="N70" s="65">
        <v>3.22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17.07</v>
      </c>
      <c r="E73" s="11">
        <v>7.5</v>
      </c>
      <c r="F73" s="22">
        <v>690</v>
      </c>
      <c r="G73" s="16"/>
      <c r="H73" s="23" t="s">
        <v>1</v>
      </c>
      <c r="I73" s="133">
        <v>5.12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59.15</v>
      </c>
      <c r="E74" s="11"/>
      <c r="F74" s="22">
        <v>156</v>
      </c>
      <c r="G74" s="16"/>
      <c r="H74" s="27" t="s">
        <v>2</v>
      </c>
      <c r="I74" s="135">
        <v>4.8499999999999996</v>
      </c>
      <c r="J74" s="135"/>
      <c r="K74" s="136"/>
      <c r="M74" s="65">
        <v>6.9</v>
      </c>
      <c r="N74" s="28">
        <v>70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57.78</v>
      </c>
      <c r="E75" s="11"/>
      <c r="F75" s="22">
        <v>149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59.35</v>
      </c>
      <c r="E77" s="11"/>
      <c r="F77" s="22">
        <v>144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73.45</v>
      </c>
      <c r="E78" s="11"/>
      <c r="F78" s="22">
        <v>1571</v>
      </c>
      <c r="G78" s="16"/>
      <c r="H78" s="125">
        <v>11</v>
      </c>
      <c r="I78" s="127">
        <v>492</v>
      </c>
      <c r="J78" s="127">
        <v>322</v>
      </c>
      <c r="K78" s="129">
        <f>((I78-J78)/I78)</f>
        <v>0.34552845528455284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71.260000000000005</v>
      </c>
      <c r="E79" s="11">
        <v>7</v>
      </c>
      <c r="F79" s="22">
        <v>510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465</v>
      </c>
      <c r="G80" s="16"/>
      <c r="H80" s="125">
        <v>7</v>
      </c>
      <c r="I80" s="127">
        <v>256</v>
      </c>
      <c r="J80" s="127">
        <v>189</v>
      </c>
      <c r="K80" s="129">
        <f>((I80-J80)/I80)</f>
        <v>0.26171875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73.41</v>
      </c>
      <c r="E81" s="11">
        <v>6.5</v>
      </c>
      <c r="F81" s="22">
        <v>879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0.47429795335554498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851</v>
      </c>
      <c r="G82" s="16"/>
      <c r="M82" s="118" t="s">
        <v>64</v>
      </c>
      <c r="N82" s="119"/>
      <c r="O82" s="37">
        <f>(J67-J68)/J67</f>
        <v>0.40380262562245361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0.47228549734244496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-2.4460431654676259E-2</v>
      </c>
      <c r="P84" s="2"/>
    </row>
    <row r="85" spans="1:16" x14ac:dyDescent="0.25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1</v>
      </c>
      <c r="I85" s="33">
        <v>356</v>
      </c>
      <c r="J85" s="33">
        <v>285</v>
      </c>
      <c r="K85" s="34">
        <f>I85-J85</f>
        <v>71</v>
      </c>
      <c r="M85" s="123" t="s">
        <v>73</v>
      </c>
      <c r="N85" s="124"/>
      <c r="O85" s="70">
        <f>(J67-J70)/J67</f>
        <v>0.67768220914440924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68.760000000000005</v>
      </c>
      <c r="F86" s="34">
        <v>94.64</v>
      </c>
      <c r="G86" s="48">
        <v>5.5</v>
      </c>
      <c r="H86" s="65" t="s">
        <v>2</v>
      </c>
      <c r="I86" s="35">
        <v>224</v>
      </c>
      <c r="J86" s="35">
        <v>202</v>
      </c>
      <c r="K86" s="34">
        <f>I86-J86</f>
        <v>22</v>
      </c>
      <c r="L86" s="49"/>
      <c r="M86" s="113" t="s">
        <v>75</v>
      </c>
      <c r="N86" s="114"/>
      <c r="O86" s="71">
        <f>(J66-J70)/J66</f>
        <v>0.83055687767729658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78.45</v>
      </c>
      <c r="E87" s="33">
        <v>60.35</v>
      </c>
      <c r="F87" s="34">
        <v>76.930000000000007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78.150000000000006</v>
      </c>
      <c r="E88" s="33">
        <v>51.17</v>
      </c>
      <c r="F88" s="34">
        <v>65.48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200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201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202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180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203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204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694</v>
      </c>
      <c r="G119" s="12"/>
      <c r="H119" s="12"/>
      <c r="I119" s="12"/>
      <c r="J119" s="138">
        <f>AVERAGE(F119:I119)</f>
        <v>694</v>
      </c>
      <c r="K119" s="139"/>
      <c r="M119" s="8">
        <v>2</v>
      </c>
      <c r="N119" s="140">
        <v>9.9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535</v>
      </c>
      <c r="G120" s="12"/>
      <c r="H120" s="12"/>
      <c r="I120" s="12"/>
      <c r="J120" s="138">
        <f t="shared" ref="J120:J125" si="2">AVERAGE(F120:I120)</f>
        <v>535</v>
      </c>
      <c r="K120" s="139"/>
      <c r="M120" s="8">
        <v>3</v>
      </c>
      <c r="N120" s="140">
        <v>9.6999999999999993</v>
      </c>
      <c r="O120" s="141"/>
      <c r="P120" s="2"/>
    </row>
    <row r="121" spans="1:16" x14ac:dyDescent="0.25">
      <c r="A121" s="2"/>
      <c r="C121" s="9" t="s">
        <v>28</v>
      </c>
      <c r="D121" s="11">
        <v>60.07</v>
      </c>
      <c r="E121" s="11">
        <v>6.6</v>
      </c>
      <c r="F121" s="11">
        <v>989</v>
      </c>
      <c r="G121" s="11">
        <v>980</v>
      </c>
      <c r="H121" s="11">
        <v>1013</v>
      </c>
      <c r="I121" s="11">
        <v>1063</v>
      </c>
      <c r="J121" s="138">
        <f t="shared" si="2"/>
        <v>1011.25</v>
      </c>
      <c r="K121" s="139"/>
      <c r="M121" s="8">
        <v>4</v>
      </c>
      <c r="N121" s="140">
        <v>8.6</v>
      </c>
      <c r="O121" s="141"/>
      <c r="P121" s="2"/>
    </row>
    <row r="122" spans="1:16" x14ac:dyDescent="0.25">
      <c r="A122" s="2"/>
      <c r="C122" s="9" t="s">
        <v>30</v>
      </c>
      <c r="D122" s="11">
        <v>56.07</v>
      </c>
      <c r="E122" s="11">
        <v>8.1999999999999993</v>
      </c>
      <c r="F122" s="11">
        <v>617</v>
      </c>
      <c r="G122" s="11">
        <v>582</v>
      </c>
      <c r="H122" s="11">
        <v>624</v>
      </c>
      <c r="I122" s="11">
        <v>638</v>
      </c>
      <c r="J122" s="138">
        <f t="shared" si="2"/>
        <v>615.25</v>
      </c>
      <c r="K122" s="139"/>
      <c r="M122" s="8">
        <v>5</v>
      </c>
      <c r="N122" s="140">
        <v>8.1999999999999993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394</v>
      </c>
      <c r="G123" s="63">
        <v>372</v>
      </c>
      <c r="H123" s="63">
        <v>398</v>
      </c>
      <c r="I123" s="63">
        <v>365</v>
      </c>
      <c r="J123" s="138">
        <f t="shared" si="2"/>
        <v>382.25</v>
      </c>
      <c r="K123" s="139"/>
      <c r="M123" s="13">
        <v>6</v>
      </c>
      <c r="N123" s="142">
        <v>7.1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231</v>
      </c>
      <c r="G124" s="63">
        <v>227</v>
      </c>
      <c r="H124" s="63">
        <v>221</v>
      </c>
      <c r="I124" s="63">
        <v>212</v>
      </c>
      <c r="J124" s="138">
        <f t="shared" si="2"/>
        <v>222.75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54.93</v>
      </c>
      <c r="E125" s="15">
        <v>7.6</v>
      </c>
      <c r="F125" s="15">
        <v>246</v>
      </c>
      <c r="G125" s="15">
        <v>243</v>
      </c>
      <c r="H125" s="15">
        <v>225</v>
      </c>
      <c r="I125" s="15">
        <v>232</v>
      </c>
      <c r="J125" s="144">
        <f t="shared" si="2"/>
        <v>236.5</v>
      </c>
      <c r="K125" s="145"/>
      <c r="M125" s="67" t="s">
        <v>39</v>
      </c>
      <c r="N125" s="65">
        <v>4.25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17.04</v>
      </c>
      <c r="E128" s="11">
        <v>10</v>
      </c>
      <c r="F128" s="22">
        <v>1092</v>
      </c>
      <c r="G128" s="16"/>
      <c r="H128" s="23" t="s">
        <v>1</v>
      </c>
      <c r="I128" s="133">
        <v>6.55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60.77</v>
      </c>
      <c r="E129" s="11"/>
      <c r="F129" s="22">
        <v>251</v>
      </c>
      <c r="G129" s="16"/>
      <c r="H129" s="27" t="s">
        <v>2</v>
      </c>
      <c r="I129" s="135">
        <v>5.65</v>
      </c>
      <c r="J129" s="135"/>
      <c r="K129" s="136"/>
      <c r="M129" s="65">
        <v>6.7</v>
      </c>
      <c r="N129" s="28">
        <v>81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61.54</v>
      </c>
      <c r="E130" s="11"/>
      <c r="F130" s="22">
        <v>248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62.84</v>
      </c>
      <c r="E132" s="11"/>
      <c r="F132" s="22">
        <v>245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73.31</v>
      </c>
      <c r="E133" s="11"/>
      <c r="F133" s="22">
        <v>1635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74.45</v>
      </c>
      <c r="E134" s="11">
        <v>6.8</v>
      </c>
      <c r="F134" s="22">
        <v>472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453</v>
      </c>
      <c r="G135" s="16"/>
      <c r="H135" s="125">
        <v>14</v>
      </c>
      <c r="I135" s="127">
        <v>355</v>
      </c>
      <c r="J135" s="127">
        <v>251</v>
      </c>
      <c r="K135" s="129">
        <f>((I135-J135)/I135)</f>
        <v>0.29295774647887324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75.319999999999993</v>
      </c>
      <c r="E136" s="11">
        <v>6.3</v>
      </c>
      <c r="F136" s="22">
        <v>835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0.3915945611866502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817</v>
      </c>
      <c r="G137" s="16"/>
      <c r="M137" s="118" t="s">
        <v>64</v>
      </c>
      <c r="N137" s="119"/>
      <c r="O137" s="37">
        <f>(J122-J123)/J122</f>
        <v>0.37870784234051197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0.41726618705035973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-6.1728395061728392E-2</v>
      </c>
      <c r="P139" s="2"/>
    </row>
    <row r="140" spans="1:16" x14ac:dyDescent="0.25">
      <c r="A140" s="2"/>
      <c r="B140" s="41"/>
      <c r="C140" s="45" t="s">
        <v>71</v>
      </c>
      <c r="D140" s="33">
        <v>91.44</v>
      </c>
      <c r="E140" s="33"/>
      <c r="F140" s="34"/>
      <c r="G140" s="46"/>
      <c r="H140" s="47" t="s">
        <v>1</v>
      </c>
      <c r="I140" s="33">
        <v>630</v>
      </c>
      <c r="J140" s="33">
        <v>566</v>
      </c>
      <c r="K140" s="34">
        <f>I140-J140</f>
        <v>64</v>
      </c>
      <c r="M140" s="123" t="s">
        <v>73</v>
      </c>
      <c r="N140" s="124"/>
      <c r="O140" s="70">
        <f>(J122-J125)/J122</f>
        <v>0.61560341324664769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68.42</v>
      </c>
      <c r="F141" s="34">
        <v>94.58</v>
      </c>
      <c r="G141" s="48">
        <v>5.2</v>
      </c>
      <c r="H141" s="65" t="s">
        <v>2</v>
      </c>
      <c r="I141" s="35">
        <v>258</v>
      </c>
      <c r="J141" s="35">
        <v>210</v>
      </c>
      <c r="K141" s="34">
        <f>I141-J141</f>
        <v>48</v>
      </c>
      <c r="L141" s="49"/>
      <c r="M141" s="113" t="s">
        <v>75</v>
      </c>
      <c r="N141" s="114"/>
      <c r="O141" s="71">
        <f>(J121-J125)/J121</f>
        <v>0.76613102595797278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79.25</v>
      </c>
      <c r="E142" s="33">
        <v>60.9</v>
      </c>
      <c r="F142" s="34">
        <v>76.849999999999994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74.45</v>
      </c>
      <c r="E143" s="33">
        <v>48.63</v>
      </c>
      <c r="F143" s="34">
        <v>65.319999999999993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205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206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207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208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209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zoomScale="85" zoomScaleNormal="85" workbookViewId="0">
      <selection activeCell="P11" sqref="P11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896.08333333333337</v>
      </c>
    </row>
    <row r="7" spans="1:19" x14ac:dyDescent="0.25">
      <c r="A7" s="2"/>
      <c r="C7" s="9" t="s">
        <v>26</v>
      </c>
      <c r="D7" s="10"/>
      <c r="E7" s="10"/>
      <c r="F7" s="11">
        <v>667</v>
      </c>
      <c r="G7" s="12"/>
      <c r="H7" s="12"/>
      <c r="I7" s="12"/>
      <c r="J7" s="138">
        <f>AVERAGE(F7:I7)</f>
        <v>667</v>
      </c>
      <c r="K7" s="139"/>
      <c r="M7" s="8">
        <v>2</v>
      </c>
      <c r="N7" s="140">
        <v>9.8000000000000007</v>
      </c>
      <c r="O7" s="141"/>
      <c r="P7" s="2"/>
      <c r="R7" s="56" t="s">
        <v>1</v>
      </c>
      <c r="S7" s="72">
        <f>AVERAGE(J10,J67,J122)</f>
        <v>551.91666666666663</v>
      </c>
    </row>
    <row r="8" spans="1:19" x14ac:dyDescent="0.25">
      <c r="A8" s="2"/>
      <c r="C8" s="9" t="s">
        <v>27</v>
      </c>
      <c r="D8" s="10"/>
      <c r="E8" s="10"/>
      <c r="F8" s="11">
        <v>490</v>
      </c>
      <c r="G8" s="12"/>
      <c r="H8" s="12"/>
      <c r="I8" s="12"/>
      <c r="J8" s="138">
        <f t="shared" ref="J8:J13" si="0">AVERAGE(F8:I8)</f>
        <v>490</v>
      </c>
      <c r="K8" s="139"/>
      <c r="M8" s="8">
        <v>3</v>
      </c>
      <c r="N8" s="140">
        <v>9.4</v>
      </c>
      <c r="O8" s="141"/>
      <c r="P8" s="2"/>
      <c r="R8" s="56" t="s">
        <v>2</v>
      </c>
      <c r="S8" s="73">
        <f>AVERAGE(J13,J70,J125)</f>
        <v>219.16666666666666</v>
      </c>
    </row>
    <row r="9" spans="1:19" x14ac:dyDescent="0.25">
      <c r="A9" s="2"/>
      <c r="C9" s="9" t="s">
        <v>28</v>
      </c>
      <c r="D9" s="11">
        <v>58.01</v>
      </c>
      <c r="E9" s="11">
        <v>7.5</v>
      </c>
      <c r="F9" s="11">
        <v>839</v>
      </c>
      <c r="G9" s="11">
        <v>852</v>
      </c>
      <c r="H9" s="11">
        <v>828</v>
      </c>
      <c r="I9" s="11">
        <v>820</v>
      </c>
      <c r="J9" s="138">
        <f t="shared" si="0"/>
        <v>834.75</v>
      </c>
      <c r="K9" s="139"/>
      <c r="M9" s="8">
        <v>4</v>
      </c>
      <c r="N9" s="140">
        <v>8.4</v>
      </c>
      <c r="O9" s="141"/>
      <c r="P9" s="2"/>
      <c r="R9" s="74" t="s">
        <v>261</v>
      </c>
      <c r="S9" s="76">
        <f>S6-S7</f>
        <v>344.16666666666674</v>
      </c>
    </row>
    <row r="10" spans="1:19" x14ac:dyDescent="0.25">
      <c r="A10" s="2"/>
      <c r="C10" s="9" t="s">
        <v>30</v>
      </c>
      <c r="D10" s="11">
        <v>57.77</v>
      </c>
      <c r="E10" s="11">
        <v>7.6</v>
      </c>
      <c r="F10" s="11">
        <v>654</v>
      </c>
      <c r="G10" s="11">
        <v>650</v>
      </c>
      <c r="H10" s="11">
        <v>602</v>
      </c>
      <c r="I10" s="11">
        <v>587</v>
      </c>
      <c r="J10" s="138">
        <f t="shared" si="0"/>
        <v>623.25</v>
      </c>
      <c r="K10" s="139"/>
      <c r="M10" s="8">
        <v>5</v>
      </c>
      <c r="N10" s="140">
        <v>8</v>
      </c>
      <c r="O10" s="141"/>
      <c r="P10" s="2"/>
      <c r="R10" s="74" t="s">
        <v>31</v>
      </c>
      <c r="S10" s="76">
        <f>S7-S8</f>
        <v>332.75</v>
      </c>
    </row>
    <row r="11" spans="1:19" ht="15.75" thickBot="1" x14ac:dyDescent="0.3">
      <c r="A11" s="2"/>
      <c r="C11" s="9" t="s">
        <v>32</v>
      </c>
      <c r="D11" s="11"/>
      <c r="E11" s="11"/>
      <c r="F11" s="11">
        <v>333</v>
      </c>
      <c r="G11" s="63">
        <v>341</v>
      </c>
      <c r="H11" s="63">
        <v>330</v>
      </c>
      <c r="I11" s="63">
        <v>328</v>
      </c>
      <c r="J11" s="138">
        <f t="shared" si="0"/>
        <v>333</v>
      </c>
      <c r="K11" s="139"/>
      <c r="M11" s="13">
        <v>6</v>
      </c>
      <c r="N11" s="142">
        <v>7.3</v>
      </c>
      <c r="O11" s="143"/>
      <c r="P11" s="2"/>
      <c r="R11" s="74" t="s">
        <v>29</v>
      </c>
      <c r="S11" s="75">
        <f>S6-S8</f>
        <v>676.91666666666674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222</v>
      </c>
      <c r="G12" s="63">
        <v>212</v>
      </c>
      <c r="H12" s="63">
        <v>203</v>
      </c>
      <c r="I12" s="63">
        <v>200</v>
      </c>
      <c r="J12" s="138">
        <f t="shared" si="0"/>
        <v>209.25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0.38407886171301037</v>
      </c>
    </row>
    <row r="13" spans="1:19" ht="15.75" thickBot="1" x14ac:dyDescent="0.3">
      <c r="A13" s="2"/>
      <c r="C13" s="14" t="s">
        <v>38</v>
      </c>
      <c r="D13" s="15">
        <v>57.42</v>
      </c>
      <c r="E13" s="15">
        <v>7.1</v>
      </c>
      <c r="F13" s="15">
        <v>228</v>
      </c>
      <c r="G13" s="15">
        <v>223</v>
      </c>
      <c r="H13" s="15">
        <v>211</v>
      </c>
      <c r="I13" s="15">
        <v>209</v>
      </c>
      <c r="J13" s="144">
        <f t="shared" si="0"/>
        <v>217.75</v>
      </c>
      <c r="K13" s="145"/>
      <c r="M13" s="67" t="s">
        <v>39</v>
      </c>
      <c r="N13" s="65">
        <v>4.55</v>
      </c>
      <c r="O13" s="66"/>
      <c r="P13" s="2"/>
      <c r="R13" s="77" t="s">
        <v>37</v>
      </c>
      <c r="S13" s="78">
        <f>S10/S7</f>
        <v>0.6028989883738487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0.75541709290430581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8.11</v>
      </c>
      <c r="E16" s="11">
        <v>9.6</v>
      </c>
      <c r="F16" s="22">
        <v>804</v>
      </c>
      <c r="G16" s="16"/>
      <c r="H16" s="23" t="s">
        <v>1</v>
      </c>
      <c r="I16" s="133">
        <v>6.05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60.88</v>
      </c>
      <c r="E17" s="11"/>
      <c r="F17" s="22">
        <v>216</v>
      </c>
      <c r="G17" s="16"/>
      <c r="H17" s="27" t="s">
        <v>2</v>
      </c>
      <c r="I17" s="135">
        <v>5.72</v>
      </c>
      <c r="J17" s="135"/>
      <c r="K17" s="136"/>
      <c r="M17" s="65">
        <v>6.8</v>
      </c>
      <c r="N17" s="28">
        <v>125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59.76</v>
      </c>
      <c r="E18" s="11"/>
      <c r="F18" s="22">
        <v>230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61.01</v>
      </c>
      <c r="E20" s="11"/>
      <c r="F20" s="22">
        <v>221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75.09</v>
      </c>
      <c r="E21" s="11"/>
      <c r="F21" s="22">
        <v>1447</v>
      </c>
      <c r="G21" s="16"/>
      <c r="H21" s="125">
        <v>12</v>
      </c>
      <c r="I21" s="127">
        <v>369</v>
      </c>
      <c r="J21" s="127">
        <v>120</v>
      </c>
      <c r="K21" s="129">
        <f>((I21-J21)/I21)</f>
        <v>0.67479674796747968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72.78</v>
      </c>
      <c r="E22" s="11">
        <v>6.6</v>
      </c>
      <c r="F22" s="22">
        <v>491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486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75.31</v>
      </c>
      <c r="E24" s="11">
        <v>6.2</v>
      </c>
      <c r="F24" s="22">
        <v>902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0.25336927223719674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889</v>
      </c>
      <c r="G25" s="16"/>
      <c r="M25" s="118" t="s">
        <v>64</v>
      </c>
      <c r="N25" s="119"/>
      <c r="O25" s="37">
        <f>(J10-J11)/J10</f>
        <v>0.46570397111913359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0.3716216216216216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-4.0621266427718038E-2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91.03</v>
      </c>
      <c r="E28" s="33"/>
      <c r="F28" s="34"/>
      <c r="G28" s="46"/>
      <c r="H28" s="47" t="s">
        <v>72</v>
      </c>
      <c r="I28" s="33">
        <v>808</v>
      </c>
      <c r="J28" s="33">
        <v>733</v>
      </c>
      <c r="K28" s="34">
        <f>I28-J28</f>
        <v>75</v>
      </c>
      <c r="M28" s="123" t="s">
        <v>73</v>
      </c>
      <c r="N28" s="124"/>
      <c r="O28" s="70">
        <f>(J10-J13)/J10</f>
        <v>0.65062174087444846</v>
      </c>
      <c r="P28" s="2"/>
    </row>
    <row r="29" spans="1:16" ht="15.75" thickBot="1" x14ac:dyDescent="0.3">
      <c r="A29" s="2"/>
      <c r="B29" s="41"/>
      <c r="C29" s="45" t="s">
        <v>74</v>
      </c>
      <c r="D29" s="33">
        <v>72.95</v>
      </c>
      <c r="E29" s="33">
        <v>67.92</v>
      </c>
      <c r="F29" s="34">
        <v>93.11</v>
      </c>
      <c r="G29" s="48">
        <v>5.9</v>
      </c>
      <c r="H29" s="65" t="s">
        <v>2</v>
      </c>
      <c r="I29" s="35">
        <v>249</v>
      </c>
      <c r="J29" s="35">
        <v>222</v>
      </c>
      <c r="K29" s="36">
        <f>I29-J29</f>
        <v>27</v>
      </c>
      <c r="L29" s="49"/>
      <c r="M29" s="113" t="s">
        <v>75</v>
      </c>
      <c r="N29" s="114"/>
      <c r="O29" s="71">
        <f>(J9-J13)/J9</f>
        <v>0.73914345612458821</v>
      </c>
      <c r="P29" s="2"/>
    </row>
    <row r="30" spans="1:16" ht="15" customHeight="1" x14ac:dyDescent="0.25">
      <c r="A30" s="2"/>
      <c r="B30" s="41"/>
      <c r="C30" s="45" t="s">
        <v>76</v>
      </c>
      <c r="D30" s="33">
        <v>75.349999999999994</v>
      </c>
      <c r="E30" s="33">
        <v>58.08</v>
      </c>
      <c r="F30" s="34">
        <v>77.08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71.849999999999994</v>
      </c>
      <c r="E31" s="33">
        <v>47.48</v>
      </c>
      <c r="F31" s="34">
        <v>66.09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54.98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90.86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211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212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213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214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215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216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684</v>
      </c>
      <c r="G64" s="12"/>
      <c r="H64" s="12"/>
      <c r="I64" s="12"/>
      <c r="J64" s="138">
        <f>AVERAGE(F64:I64)</f>
        <v>684</v>
      </c>
      <c r="K64" s="139"/>
      <c r="M64" s="8">
        <v>2</v>
      </c>
      <c r="N64" s="140">
        <v>9.6999999999999993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501</v>
      </c>
      <c r="G65" s="12"/>
      <c r="H65" s="12"/>
      <c r="I65" s="12"/>
      <c r="J65" s="138">
        <f t="shared" ref="J65:J70" si="1">AVERAGE(F65:I65)</f>
        <v>501</v>
      </c>
      <c r="K65" s="139"/>
      <c r="M65" s="8">
        <v>3</v>
      </c>
      <c r="N65" s="140">
        <v>9.4</v>
      </c>
      <c r="O65" s="141"/>
      <c r="P65" s="2"/>
    </row>
    <row r="66" spans="1:16" ht="15" customHeight="1" x14ac:dyDescent="0.25">
      <c r="A66" s="2"/>
      <c r="C66" s="9" t="s">
        <v>28</v>
      </c>
      <c r="D66" s="11">
        <v>62.1</v>
      </c>
      <c r="E66" s="11">
        <v>7.3</v>
      </c>
      <c r="F66" s="11">
        <v>831</v>
      </c>
      <c r="G66" s="11">
        <v>842</v>
      </c>
      <c r="H66" s="11">
        <v>829</v>
      </c>
      <c r="I66" s="11">
        <v>891</v>
      </c>
      <c r="J66" s="138">
        <f t="shared" si="1"/>
        <v>848.25</v>
      </c>
      <c r="K66" s="139"/>
      <c r="M66" s="8">
        <v>4</v>
      </c>
      <c r="N66" s="140">
        <v>8.5</v>
      </c>
      <c r="O66" s="141"/>
      <c r="P66" s="2"/>
    </row>
    <row r="67" spans="1:16" ht="15" customHeight="1" x14ac:dyDescent="0.25">
      <c r="A67" s="2"/>
      <c r="C67" s="9" t="s">
        <v>30</v>
      </c>
      <c r="D67" s="11">
        <v>53.11</v>
      </c>
      <c r="E67" s="11">
        <v>7.3</v>
      </c>
      <c r="F67" s="11">
        <v>570</v>
      </c>
      <c r="G67" s="11">
        <v>583</v>
      </c>
      <c r="H67" s="11">
        <v>519</v>
      </c>
      <c r="I67" s="11">
        <v>535</v>
      </c>
      <c r="J67" s="138">
        <f t="shared" si="1"/>
        <v>551.75</v>
      </c>
      <c r="K67" s="139"/>
      <c r="M67" s="8">
        <v>5</v>
      </c>
      <c r="N67" s="140">
        <v>7.9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322</v>
      </c>
      <c r="G68" s="63">
        <v>336</v>
      </c>
      <c r="H68" s="63">
        <v>342</v>
      </c>
      <c r="I68" s="63">
        <v>349</v>
      </c>
      <c r="J68" s="138">
        <f t="shared" si="1"/>
        <v>337.25</v>
      </c>
      <c r="K68" s="139"/>
      <c r="M68" s="13">
        <v>6</v>
      </c>
      <c r="N68" s="142">
        <v>7.3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206</v>
      </c>
      <c r="G69" s="63">
        <v>214</v>
      </c>
      <c r="H69" s="63">
        <v>220</v>
      </c>
      <c r="I69" s="63">
        <v>221</v>
      </c>
      <c r="J69" s="138">
        <f t="shared" si="1"/>
        <v>215.25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73.77</v>
      </c>
      <c r="E70" s="15">
        <v>8.3000000000000007</v>
      </c>
      <c r="F70" s="15">
        <v>213</v>
      </c>
      <c r="G70" s="15">
        <v>221</v>
      </c>
      <c r="H70" s="15">
        <v>228</v>
      </c>
      <c r="I70" s="15">
        <v>230</v>
      </c>
      <c r="J70" s="144">
        <f t="shared" si="1"/>
        <v>223</v>
      </c>
      <c r="K70" s="145"/>
      <c r="M70" s="67" t="s">
        <v>39</v>
      </c>
      <c r="N70" s="65">
        <v>4.74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20.51</v>
      </c>
      <c r="E73" s="11">
        <v>10.3</v>
      </c>
      <c r="F73" s="22">
        <v>1108</v>
      </c>
      <c r="G73" s="16"/>
      <c r="H73" s="23" t="s">
        <v>1</v>
      </c>
      <c r="I73" s="133">
        <v>6.16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60.97</v>
      </c>
      <c r="E74" s="11"/>
      <c r="F74" s="22">
        <v>225</v>
      </c>
      <c r="G74" s="16"/>
      <c r="H74" s="27" t="s">
        <v>2</v>
      </c>
      <c r="I74" s="135">
        <v>5.27</v>
      </c>
      <c r="J74" s="135"/>
      <c r="K74" s="136"/>
      <c r="M74" s="65">
        <v>6.9</v>
      </c>
      <c r="N74" s="28">
        <v>132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61.06</v>
      </c>
      <c r="E75" s="11"/>
      <c r="F75" s="22">
        <v>209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62.09</v>
      </c>
      <c r="E77" s="11"/>
      <c r="F77" s="22">
        <v>218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74.48</v>
      </c>
      <c r="E78" s="11"/>
      <c r="F78" s="22">
        <v>1516</v>
      </c>
      <c r="G78" s="16"/>
      <c r="H78" s="125">
        <v>5</v>
      </c>
      <c r="I78" s="127">
        <v>455</v>
      </c>
      <c r="J78" s="127">
        <v>280</v>
      </c>
      <c r="K78" s="129">
        <f>((I78-J78)/I78)</f>
        <v>0.38461538461538464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73.39</v>
      </c>
      <c r="E79" s="11">
        <v>6.5</v>
      </c>
      <c r="F79" s="22">
        <v>479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468</v>
      </c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76.17</v>
      </c>
      <c r="E81" s="11">
        <v>6.1</v>
      </c>
      <c r="F81" s="22">
        <v>894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0.34954317712938404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888</v>
      </c>
      <c r="G82" s="16"/>
      <c r="M82" s="118" t="s">
        <v>64</v>
      </c>
      <c r="N82" s="119"/>
      <c r="O82" s="37">
        <f>(J67-J68)/J67</f>
        <v>0.38876302673312191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0.36174944403261677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-3.6004645760743324E-2</v>
      </c>
      <c r="P84" s="2"/>
    </row>
    <row r="85" spans="1:16" x14ac:dyDescent="0.25">
      <c r="A85" s="2"/>
      <c r="B85" s="41"/>
      <c r="C85" s="45" t="s">
        <v>71</v>
      </c>
      <c r="D85" s="33">
        <v>90.96</v>
      </c>
      <c r="E85" s="33"/>
      <c r="F85" s="34"/>
      <c r="G85" s="46"/>
      <c r="H85" s="47" t="s">
        <v>1</v>
      </c>
      <c r="I85" s="33">
        <v>787</v>
      </c>
      <c r="J85" s="33">
        <v>700</v>
      </c>
      <c r="K85" s="34">
        <f>I85-J85</f>
        <v>87</v>
      </c>
      <c r="M85" s="123" t="s">
        <v>73</v>
      </c>
      <c r="N85" s="124"/>
      <c r="O85" s="70">
        <f>(J67-J70)/J67</f>
        <v>0.59583144540099686</v>
      </c>
      <c r="P85" s="2"/>
    </row>
    <row r="86" spans="1:16" ht="15.75" thickBot="1" x14ac:dyDescent="0.3">
      <c r="A86" s="2"/>
      <c r="B86" s="41"/>
      <c r="C86" s="45" t="s">
        <v>74</v>
      </c>
      <c r="D86" s="33">
        <v>72.900000000000006</v>
      </c>
      <c r="E86" s="33">
        <v>68.56</v>
      </c>
      <c r="F86" s="34">
        <v>94.05</v>
      </c>
      <c r="G86" s="48">
        <v>5.9</v>
      </c>
      <c r="H86" s="65" t="s">
        <v>2</v>
      </c>
      <c r="I86" s="35">
        <v>236</v>
      </c>
      <c r="J86" s="35">
        <v>214</v>
      </c>
      <c r="K86" s="34">
        <f>I86-J86</f>
        <v>22</v>
      </c>
      <c r="L86" s="49"/>
      <c r="M86" s="113" t="s">
        <v>75</v>
      </c>
      <c r="N86" s="114"/>
      <c r="O86" s="71">
        <f>(J66-J70)/J66</f>
        <v>0.73710580607132337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76.349999999999994</v>
      </c>
      <c r="E87" s="33">
        <v>59.59</v>
      </c>
      <c r="F87" s="34">
        <v>78.05</v>
      </c>
      <c r="P87" s="2"/>
    </row>
    <row r="88" spans="1:16" ht="15" customHeight="1" x14ac:dyDescent="0.25">
      <c r="A88" s="2"/>
      <c r="B88" s="41"/>
      <c r="C88" s="45" t="s">
        <v>77</v>
      </c>
      <c r="D88" s="33">
        <v>73.55</v>
      </c>
      <c r="E88" s="33">
        <v>48.05</v>
      </c>
      <c r="F88" s="34">
        <v>65.33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56.13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217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218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219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220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221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715</v>
      </c>
      <c r="G119" s="12"/>
      <c r="H119" s="12"/>
      <c r="I119" s="12"/>
      <c r="J119" s="138">
        <f>AVERAGE(F119:I119)</f>
        <v>715</v>
      </c>
      <c r="K119" s="139"/>
      <c r="M119" s="8">
        <v>2</v>
      </c>
      <c r="N119" s="140">
        <v>9.6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552</v>
      </c>
      <c r="G120" s="12"/>
      <c r="H120" s="12"/>
      <c r="I120" s="12"/>
      <c r="J120" s="138">
        <f t="shared" ref="J120:J125" si="2">AVERAGE(F120:I120)</f>
        <v>552</v>
      </c>
      <c r="K120" s="139"/>
      <c r="M120" s="8">
        <v>3</v>
      </c>
      <c r="N120" s="140">
        <v>9.3000000000000007</v>
      </c>
      <c r="O120" s="141"/>
      <c r="P120" s="2"/>
    </row>
    <row r="121" spans="1:16" x14ac:dyDescent="0.25">
      <c r="A121" s="2"/>
      <c r="C121" s="9" t="s">
        <v>28</v>
      </c>
      <c r="D121" s="11">
        <v>61.01</v>
      </c>
      <c r="E121" s="11">
        <v>6.7</v>
      </c>
      <c r="F121" s="11">
        <v>1009</v>
      </c>
      <c r="G121" s="11">
        <v>1020</v>
      </c>
      <c r="H121" s="11">
        <v>1031</v>
      </c>
      <c r="I121" s="11">
        <v>961</v>
      </c>
      <c r="J121" s="138">
        <f t="shared" si="2"/>
        <v>1005.25</v>
      </c>
      <c r="K121" s="139"/>
      <c r="M121" s="8">
        <v>4</v>
      </c>
      <c r="N121" s="140">
        <v>8.6</v>
      </c>
      <c r="O121" s="141"/>
      <c r="P121" s="2"/>
    </row>
    <row r="122" spans="1:16" x14ac:dyDescent="0.25">
      <c r="A122" s="2"/>
      <c r="C122" s="9" t="s">
        <v>30</v>
      </c>
      <c r="D122" s="11">
        <v>57.22</v>
      </c>
      <c r="E122" s="11">
        <v>8.6</v>
      </c>
      <c r="F122" s="11">
        <v>475</v>
      </c>
      <c r="G122" s="11">
        <v>471</v>
      </c>
      <c r="H122" s="11">
        <v>486</v>
      </c>
      <c r="I122" s="11">
        <v>491</v>
      </c>
      <c r="J122" s="138">
        <f t="shared" si="2"/>
        <v>480.75</v>
      </c>
      <c r="K122" s="139"/>
      <c r="M122" s="8">
        <v>5</v>
      </c>
      <c r="N122" s="140">
        <v>7.8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360</v>
      </c>
      <c r="G123" s="63">
        <v>356</v>
      </c>
      <c r="H123" s="63">
        <v>362</v>
      </c>
      <c r="I123" s="63">
        <v>266</v>
      </c>
      <c r="J123" s="138">
        <f t="shared" si="2"/>
        <v>336</v>
      </c>
      <c r="K123" s="139"/>
      <c r="M123" s="13">
        <v>6</v>
      </c>
      <c r="N123" s="142">
        <v>7.4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217</v>
      </c>
      <c r="G124" s="63">
        <v>220</v>
      </c>
      <c r="H124" s="63">
        <v>218</v>
      </c>
      <c r="I124" s="63">
        <v>179</v>
      </c>
      <c r="J124" s="138">
        <f t="shared" si="2"/>
        <v>208.5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56.76</v>
      </c>
      <c r="E125" s="15">
        <v>7.6</v>
      </c>
      <c r="F125" s="15">
        <v>223</v>
      </c>
      <c r="G125" s="15">
        <v>227</v>
      </c>
      <c r="H125" s="15">
        <v>224</v>
      </c>
      <c r="I125" s="15">
        <v>193</v>
      </c>
      <c r="J125" s="144">
        <f t="shared" si="2"/>
        <v>216.75</v>
      </c>
      <c r="K125" s="145"/>
      <c r="M125" s="67" t="s">
        <v>39</v>
      </c>
      <c r="N125" s="65">
        <v>4.21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6.82</v>
      </c>
      <c r="E128" s="11">
        <v>10.5</v>
      </c>
      <c r="F128" s="22">
        <v>965</v>
      </c>
      <c r="G128" s="16"/>
      <c r="H128" s="23" t="s">
        <v>1</v>
      </c>
      <c r="I128" s="133">
        <v>4.9800000000000004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62.35</v>
      </c>
      <c r="E129" s="11"/>
      <c r="F129" s="22">
        <v>235</v>
      </c>
      <c r="G129" s="16"/>
      <c r="H129" s="27" t="s">
        <v>2</v>
      </c>
      <c r="I129" s="135">
        <v>4.45</v>
      </c>
      <c r="J129" s="135"/>
      <c r="K129" s="136"/>
      <c r="M129" s="65">
        <v>6.7</v>
      </c>
      <c r="N129" s="28">
        <v>65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63.71</v>
      </c>
      <c r="E130" s="11"/>
      <c r="F130" s="22">
        <v>231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64.88</v>
      </c>
      <c r="E132" s="11"/>
      <c r="F132" s="22">
        <v>228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74.180000000000007</v>
      </c>
      <c r="E133" s="11"/>
      <c r="F133" s="22">
        <v>1625</v>
      </c>
      <c r="G133" s="16"/>
      <c r="H133" s="125">
        <v>2</v>
      </c>
      <c r="I133" s="127">
        <v>473</v>
      </c>
      <c r="J133" s="127">
        <v>197</v>
      </c>
      <c r="K133" s="129">
        <f>((I133-J133)/I133)</f>
        <v>0.58350951374207183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73.849999999999994</v>
      </c>
      <c r="E134" s="11">
        <v>6.7</v>
      </c>
      <c r="F134" s="22">
        <v>444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411</v>
      </c>
      <c r="G135" s="16"/>
      <c r="H135" s="125">
        <v>6</v>
      </c>
      <c r="I135" s="127">
        <v>357</v>
      </c>
      <c r="J135" s="127">
        <v>140</v>
      </c>
      <c r="K135" s="129">
        <f>((I135-J135)/I135)</f>
        <v>0.60784313725490191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75.62</v>
      </c>
      <c r="E136" s="11">
        <v>6.2</v>
      </c>
      <c r="F136" s="22">
        <v>871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0.52176075603083805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833</v>
      </c>
      <c r="G137" s="16"/>
      <c r="M137" s="118" t="s">
        <v>64</v>
      </c>
      <c r="N137" s="119"/>
      <c r="O137" s="37">
        <f>(J122-J123)/J122</f>
        <v>0.30109204368174725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0.3794642857142857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-3.9568345323741004E-2</v>
      </c>
      <c r="P139" s="2"/>
    </row>
    <row r="140" spans="1:16" x14ac:dyDescent="0.25">
      <c r="A140" s="2"/>
      <c r="B140" s="41"/>
      <c r="C140" s="45" t="s">
        <v>71</v>
      </c>
      <c r="D140" s="33">
        <v>91.45</v>
      </c>
      <c r="E140" s="33"/>
      <c r="F140" s="34"/>
      <c r="G140" s="46"/>
      <c r="H140" s="47" t="s">
        <v>1</v>
      </c>
      <c r="I140" s="33">
        <v>491</v>
      </c>
      <c r="J140" s="33">
        <v>433</v>
      </c>
      <c r="K140" s="34">
        <f>I140-J140</f>
        <v>58</v>
      </c>
      <c r="M140" s="123" t="s">
        <v>73</v>
      </c>
      <c r="N140" s="124"/>
      <c r="O140" s="70">
        <f>(J122-J125)/J122</f>
        <v>0.54914196567862716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68.59</v>
      </c>
      <c r="F141" s="34">
        <v>94.81</v>
      </c>
      <c r="G141" s="48">
        <v>5.0999999999999996</v>
      </c>
      <c r="H141" s="65" t="s">
        <v>2</v>
      </c>
      <c r="I141" s="35">
        <v>237</v>
      </c>
      <c r="J141" s="35">
        <v>199</v>
      </c>
      <c r="K141" s="34">
        <f>I141-J141</f>
        <v>38</v>
      </c>
      <c r="L141" s="49"/>
      <c r="M141" s="113" t="s">
        <v>75</v>
      </c>
      <c r="N141" s="114"/>
      <c r="O141" s="71">
        <f>(J121-J125)/J121</f>
        <v>0.78438199452872415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78.45</v>
      </c>
      <c r="E142" s="33">
        <v>60.9</v>
      </c>
      <c r="F142" s="34">
        <v>77.64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74.349999999999994</v>
      </c>
      <c r="E143" s="33">
        <v>48.85</v>
      </c>
      <c r="F143" s="34">
        <v>65.709999999999994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222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223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224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225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226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932.5</v>
      </c>
    </row>
    <row r="7" spans="1:19" x14ac:dyDescent="0.25">
      <c r="A7" s="2"/>
      <c r="C7" s="9" t="s">
        <v>26</v>
      </c>
      <c r="D7" s="10"/>
      <c r="E7" s="10"/>
      <c r="F7" s="11">
        <v>651</v>
      </c>
      <c r="G7" s="12"/>
      <c r="H7" s="12"/>
      <c r="I7" s="12"/>
      <c r="J7" s="138">
        <f>AVERAGE(F7:I7)</f>
        <v>651</v>
      </c>
      <c r="K7" s="139"/>
      <c r="M7" s="8">
        <v>2</v>
      </c>
      <c r="N7" s="140">
        <v>9.9</v>
      </c>
      <c r="O7" s="141"/>
      <c r="P7" s="2"/>
      <c r="R7" s="56" t="s">
        <v>1</v>
      </c>
      <c r="S7" s="72">
        <f>AVERAGE(J10,J67,J122)</f>
        <v>461.75</v>
      </c>
    </row>
    <row r="8" spans="1:19" x14ac:dyDescent="0.25">
      <c r="A8" s="2"/>
      <c r="C8" s="9" t="s">
        <v>27</v>
      </c>
      <c r="D8" s="10"/>
      <c r="E8" s="10"/>
      <c r="F8" s="11">
        <v>487</v>
      </c>
      <c r="G8" s="12"/>
      <c r="H8" s="12"/>
      <c r="I8" s="12"/>
      <c r="J8" s="138">
        <f t="shared" ref="J8:J13" si="0">AVERAGE(F8:I8)</f>
        <v>487</v>
      </c>
      <c r="K8" s="139"/>
      <c r="M8" s="8">
        <v>3</v>
      </c>
      <c r="N8" s="140">
        <v>9.6999999999999993</v>
      </c>
      <c r="O8" s="141"/>
      <c r="P8" s="2"/>
      <c r="R8" s="56" t="s">
        <v>2</v>
      </c>
      <c r="S8" s="73">
        <f>AVERAGE(J13,J70,J125)</f>
        <v>202</v>
      </c>
    </row>
    <row r="9" spans="1:19" x14ac:dyDescent="0.25">
      <c r="A9" s="2"/>
      <c r="C9" s="9" t="s">
        <v>28</v>
      </c>
      <c r="D9" s="11">
        <v>58.46</v>
      </c>
      <c r="E9" s="11">
        <v>7.4</v>
      </c>
      <c r="F9" s="11">
        <v>866</v>
      </c>
      <c r="G9" s="11">
        <v>878</v>
      </c>
      <c r="H9" s="11">
        <v>907</v>
      </c>
      <c r="I9" s="11">
        <v>844</v>
      </c>
      <c r="J9" s="138">
        <f t="shared" si="0"/>
        <v>873.75</v>
      </c>
      <c r="K9" s="139"/>
      <c r="M9" s="8">
        <v>4</v>
      </c>
      <c r="N9" s="140">
        <v>7.9</v>
      </c>
      <c r="O9" s="141"/>
      <c r="P9" s="2"/>
      <c r="R9" s="74" t="s">
        <v>261</v>
      </c>
      <c r="S9" s="76">
        <f>S6-S7</f>
        <v>470.75</v>
      </c>
    </row>
    <row r="10" spans="1:19" x14ac:dyDescent="0.25">
      <c r="A10" s="2"/>
      <c r="C10" s="9" t="s">
        <v>30</v>
      </c>
      <c r="D10" s="11">
        <v>57.82</v>
      </c>
      <c r="E10" s="11">
        <v>7.7</v>
      </c>
      <c r="F10" s="11">
        <v>477</v>
      </c>
      <c r="G10" s="11">
        <v>471</v>
      </c>
      <c r="H10" s="11">
        <v>504</v>
      </c>
      <c r="I10" s="11">
        <v>484</v>
      </c>
      <c r="J10" s="138">
        <f t="shared" si="0"/>
        <v>484</v>
      </c>
      <c r="K10" s="139"/>
      <c r="M10" s="8">
        <v>5</v>
      </c>
      <c r="N10" s="140">
        <v>8.5</v>
      </c>
      <c r="O10" s="141"/>
      <c r="P10" s="2"/>
      <c r="R10" s="74" t="s">
        <v>31</v>
      </c>
      <c r="S10" s="76">
        <f>S7-S8</f>
        <v>259.75</v>
      </c>
    </row>
    <row r="11" spans="1:19" ht="15.75" thickBot="1" x14ac:dyDescent="0.3">
      <c r="A11" s="2"/>
      <c r="C11" s="9" t="s">
        <v>32</v>
      </c>
      <c r="D11" s="11"/>
      <c r="E11" s="11"/>
      <c r="F11" s="11">
        <v>311</v>
      </c>
      <c r="G11" s="63">
        <v>323</v>
      </c>
      <c r="H11" s="63">
        <v>339</v>
      </c>
      <c r="I11" s="63">
        <v>348</v>
      </c>
      <c r="J11" s="138">
        <f t="shared" si="0"/>
        <v>330.25</v>
      </c>
      <c r="K11" s="139"/>
      <c r="M11" s="13">
        <v>6</v>
      </c>
      <c r="N11" s="142">
        <v>7.5</v>
      </c>
      <c r="O11" s="143"/>
      <c r="P11" s="2"/>
      <c r="R11" s="74" t="s">
        <v>29</v>
      </c>
      <c r="S11" s="75">
        <f>S6-S8</f>
        <v>730.5</v>
      </c>
    </row>
    <row r="12" spans="1:19" ht="15.75" thickBot="1" x14ac:dyDescent="0.3">
      <c r="A12" s="2"/>
      <c r="C12" s="9" t="s">
        <v>34</v>
      </c>
      <c r="D12" s="11"/>
      <c r="E12" s="11"/>
      <c r="F12" s="11">
        <v>189</v>
      </c>
      <c r="G12" s="63">
        <v>190</v>
      </c>
      <c r="H12" s="63">
        <v>210</v>
      </c>
      <c r="I12" s="63">
        <v>200</v>
      </c>
      <c r="J12" s="138">
        <f t="shared" si="0"/>
        <v>197.25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0.50482573726541558</v>
      </c>
    </row>
    <row r="13" spans="1:19" ht="15.75" thickBot="1" x14ac:dyDescent="0.3">
      <c r="A13" s="2"/>
      <c r="C13" s="14" t="s">
        <v>38</v>
      </c>
      <c r="D13" s="15">
        <v>57.6</v>
      </c>
      <c r="E13" s="15">
        <v>7.2</v>
      </c>
      <c r="F13" s="15">
        <v>199</v>
      </c>
      <c r="G13" s="15">
        <v>196</v>
      </c>
      <c r="H13" s="15">
        <v>203</v>
      </c>
      <c r="I13" s="15">
        <v>206</v>
      </c>
      <c r="J13" s="144">
        <f t="shared" si="0"/>
        <v>201</v>
      </c>
      <c r="K13" s="145"/>
      <c r="M13" s="67" t="s">
        <v>39</v>
      </c>
      <c r="N13" s="65">
        <v>4.9000000000000004</v>
      </c>
      <c r="O13" s="66"/>
      <c r="P13" s="2"/>
      <c r="R13" s="77" t="s">
        <v>37</v>
      </c>
      <c r="S13" s="78">
        <f>S10/S7</f>
        <v>0.56253383865728213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0.78337801608579083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11.73</v>
      </c>
      <c r="E16" s="11">
        <v>9.6</v>
      </c>
      <c r="F16" s="22">
        <v>1104</v>
      </c>
      <c r="G16" s="16"/>
      <c r="H16" s="23" t="s">
        <v>1</v>
      </c>
      <c r="I16" s="133">
        <v>6.16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64.97</v>
      </c>
      <c r="E17" s="11"/>
      <c r="F17" s="22">
        <v>218</v>
      </c>
      <c r="G17" s="16"/>
      <c r="H17" s="27" t="s">
        <v>2</v>
      </c>
      <c r="I17" s="135">
        <v>5.27</v>
      </c>
      <c r="J17" s="135"/>
      <c r="K17" s="136"/>
      <c r="M17" s="65">
        <v>6.9</v>
      </c>
      <c r="N17" s="28">
        <v>135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63.88</v>
      </c>
      <c r="E18" s="11"/>
      <c r="F18" s="22">
        <v>200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65.040000000000006</v>
      </c>
      <c r="E20" s="11"/>
      <c r="F20" s="22">
        <v>211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76.010000000000005</v>
      </c>
      <c r="E21" s="11"/>
      <c r="F21" s="22">
        <v>1641</v>
      </c>
      <c r="G21" s="16"/>
      <c r="H21" s="125">
        <v>7</v>
      </c>
      <c r="I21" s="127">
        <v>339</v>
      </c>
      <c r="J21" s="127">
        <v>153</v>
      </c>
      <c r="K21" s="129">
        <f>((I21-J21)/I21)</f>
        <v>0.54867256637168138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72.88</v>
      </c>
      <c r="E22" s="11">
        <v>7.1</v>
      </c>
      <c r="F22" s="22">
        <v>402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389</v>
      </c>
      <c r="G23" s="16"/>
      <c r="H23" s="125">
        <v>13</v>
      </c>
      <c r="I23" s="127">
        <v>328</v>
      </c>
      <c r="J23" s="127">
        <v>169</v>
      </c>
      <c r="K23" s="129">
        <f>((I23-J23)/I23)</f>
        <v>0.4847560975609756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75.91</v>
      </c>
      <c r="E24" s="11">
        <v>6.7</v>
      </c>
      <c r="F24" s="22">
        <v>976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0.44606580829756798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959</v>
      </c>
      <c r="G25" s="16"/>
      <c r="M25" s="118" t="s">
        <v>64</v>
      </c>
      <c r="N25" s="119"/>
      <c r="O25" s="37">
        <f>(J10-J11)/J10</f>
        <v>0.31766528925619836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0.40272520817562452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-1.9011406844106463E-2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90.77</v>
      </c>
      <c r="E28" s="33"/>
      <c r="F28" s="34"/>
      <c r="G28" s="46"/>
      <c r="H28" s="47" t="s">
        <v>72</v>
      </c>
      <c r="I28" s="33">
        <v>669</v>
      </c>
      <c r="J28" s="33">
        <v>579</v>
      </c>
      <c r="K28" s="34">
        <f>I28-J28</f>
        <v>90</v>
      </c>
      <c r="M28" s="123" t="s">
        <v>73</v>
      </c>
      <c r="N28" s="124"/>
      <c r="O28" s="70">
        <f>(J10-J13)/J10</f>
        <v>0.58471074380165289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68.099999999999994</v>
      </c>
      <c r="F29" s="34">
        <v>93.49</v>
      </c>
      <c r="G29" s="48">
        <v>6.1</v>
      </c>
      <c r="H29" s="65" t="s">
        <v>2</v>
      </c>
      <c r="I29" s="35">
        <v>228</v>
      </c>
      <c r="J29" s="35">
        <v>201</v>
      </c>
      <c r="K29" s="36">
        <f>I29-J29</f>
        <v>27</v>
      </c>
      <c r="L29" s="49"/>
      <c r="M29" s="113" t="s">
        <v>75</v>
      </c>
      <c r="N29" s="114"/>
      <c r="O29" s="71">
        <f>(J9-J13)/J9</f>
        <v>0.76995708154506437</v>
      </c>
      <c r="P29" s="2"/>
    </row>
    <row r="30" spans="1:16" ht="15" customHeight="1" x14ac:dyDescent="0.25">
      <c r="A30" s="2"/>
      <c r="B30" s="41"/>
      <c r="C30" s="45" t="s">
        <v>76</v>
      </c>
      <c r="D30" s="33">
        <v>74.95</v>
      </c>
      <c r="E30" s="33">
        <v>58.59</v>
      </c>
      <c r="F30" s="34">
        <v>78.17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71.650000000000006</v>
      </c>
      <c r="E31" s="33">
        <v>47.07</v>
      </c>
      <c r="F31" s="34">
        <v>65.69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55.54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91.19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227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228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229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230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231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632</v>
      </c>
      <c r="G64" s="12"/>
      <c r="H64" s="12"/>
      <c r="I64" s="12"/>
      <c r="J64" s="138">
        <f>AVERAGE(F64:I64)</f>
        <v>632</v>
      </c>
      <c r="K64" s="139"/>
      <c r="M64" s="8">
        <v>2</v>
      </c>
      <c r="N64" s="140">
        <v>9.9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501</v>
      </c>
      <c r="G65" s="12"/>
      <c r="H65" s="12"/>
      <c r="I65" s="12"/>
      <c r="J65" s="138">
        <f t="shared" ref="J65:J70" si="1">AVERAGE(F65:I65)</f>
        <v>501</v>
      </c>
      <c r="K65" s="139"/>
      <c r="M65" s="8">
        <v>3</v>
      </c>
      <c r="N65" s="140">
        <v>9.6</v>
      </c>
      <c r="O65" s="141"/>
      <c r="P65" s="2"/>
    </row>
    <row r="66" spans="1:16" ht="15" customHeight="1" x14ac:dyDescent="0.25">
      <c r="A66" s="2"/>
      <c r="C66" s="9" t="s">
        <v>28</v>
      </c>
      <c r="D66" s="11">
        <v>58.84</v>
      </c>
      <c r="E66" s="11">
        <v>7.5</v>
      </c>
      <c r="F66" s="11">
        <v>856</v>
      </c>
      <c r="G66" s="11">
        <v>840</v>
      </c>
      <c r="H66" s="11">
        <v>821</v>
      </c>
      <c r="I66" s="11">
        <v>964</v>
      </c>
      <c r="J66" s="138">
        <f t="shared" si="1"/>
        <v>870.25</v>
      </c>
      <c r="K66" s="139"/>
      <c r="M66" s="8">
        <v>4</v>
      </c>
      <c r="N66" s="140">
        <v>8.1999999999999993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57.48</v>
      </c>
      <c r="E67" s="11">
        <v>8.4</v>
      </c>
      <c r="F67" s="11">
        <v>481</v>
      </c>
      <c r="G67" s="11">
        <v>476</v>
      </c>
      <c r="H67" s="11">
        <v>450</v>
      </c>
      <c r="I67" s="11">
        <v>427</v>
      </c>
      <c r="J67" s="138">
        <f t="shared" si="1"/>
        <v>458.5</v>
      </c>
      <c r="K67" s="139"/>
      <c r="M67" s="8">
        <v>5</v>
      </c>
      <c r="N67" s="140">
        <v>8.1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357</v>
      </c>
      <c r="G68" s="63">
        <v>369</v>
      </c>
      <c r="H68" s="63">
        <v>355</v>
      </c>
      <c r="I68" s="63">
        <v>287</v>
      </c>
      <c r="J68" s="138">
        <f t="shared" si="1"/>
        <v>342</v>
      </c>
      <c r="K68" s="139"/>
      <c r="M68" s="13">
        <v>6</v>
      </c>
      <c r="N68" s="142">
        <v>7.6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201</v>
      </c>
      <c r="G69" s="63">
        <v>210</v>
      </c>
      <c r="H69" s="63">
        <v>191</v>
      </c>
      <c r="I69" s="63">
        <v>195</v>
      </c>
      <c r="J69" s="138">
        <f t="shared" si="1"/>
        <v>199.25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57.08</v>
      </c>
      <c r="E70" s="15">
        <v>7.4</v>
      </c>
      <c r="F70" s="15">
        <v>212</v>
      </c>
      <c r="G70" s="15">
        <v>219</v>
      </c>
      <c r="H70" s="15">
        <v>201</v>
      </c>
      <c r="I70" s="15">
        <v>197</v>
      </c>
      <c r="J70" s="144">
        <f t="shared" si="1"/>
        <v>207.25</v>
      </c>
      <c r="K70" s="145"/>
      <c r="M70" s="67" t="s">
        <v>39</v>
      </c>
      <c r="N70" s="65">
        <v>3.97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24.78</v>
      </c>
      <c r="E73" s="11">
        <v>9.5</v>
      </c>
      <c r="F73" s="22">
        <v>1015</v>
      </c>
      <c r="G73" s="16"/>
      <c r="H73" s="23" t="s">
        <v>1</v>
      </c>
      <c r="I73" s="133">
        <v>6.39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61.88</v>
      </c>
      <c r="E74" s="11"/>
      <c r="F74" s="22">
        <v>197</v>
      </c>
      <c r="G74" s="16"/>
      <c r="H74" s="27" t="s">
        <v>2</v>
      </c>
      <c r="I74" s="135">
        <v>5.72</v>
      </c>
      <c r="J74" s="135"/>
      <c r="K74" s="136"/>
      <c r="M74" s="65">
        <v>6.9</v>
      </c>
      <c r="N74" s="28">
        <v>120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58.36</v>
      </c>
      <c r="E75" s="11"/>
      <c r="F75" s="22">
        <v>200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58.84</v>
      </c>
      <c r="E77" s="11"/>
      <c r="F77" s="22">
        <v>216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75.010000000000005</v>
      </c>
      <c r="E78" s="11"/>
      <c r="F78" s="22">
        <v>1629</v>
      </c>
      <c r="G78" s="16"/>
      <c r="H78" s="125">
        <v>8</v>
      </c>
      <c r="I78" s="127">
        <v>292</v>
      </c>
      <c r="J78" s="127">
        <v>190</v>
      </c>
      <c r="K78" s="129">
        <f>((I78-J78)/I78)</f>
        <v>0.34931506849315069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70.290000000000006</v>
      </c>
      <c r="E79" s="11">
        <v>7.2</v>
      </c>
      <c r="F79" s="22">
        <v>395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387</v>
      </c>
      <c r="G80" s="16"/>
      <c r="H80" s="125">
        <v>10</v>
      </c>
      <c r="I80" s="127">
        <v>444</v>
      </c>
      <c r="J80" s="127">
        <v>161</v>
      </c>
      <c r="K80" s="129">
        <f>((I80-J80)/I80)</f>
        <v>0.63738738738738743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74.069999999999993</v>
      </c>
      <c r="E81" s="11">
        <v>6.4</v>
      </c>
      <c r="F81" s="22">
        <v>981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0.47313990232691755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970</v>
      </c>
      <c r="G82" s="16"/>
      <c r="M82" s="118" t="s">
        <v>64</v>
      </c>
      <c r="N82" s="119"/>
      <c r="O82" s="37">
        <f>(J67-J68)/J67</f>
        <v>0.25408942202835333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0.41739766081871343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-4.0150564617314928E-2</v>
      </c>
      <c r="P84" s="2"/>
    </row>
    <row r="85" spans="1:16" x14ac:dyDescent="0.25">
      <c r="A85" s="2"/>
      <c r="B85" s="41"/>
      <c r="C85" s="45" t="s">
        <v>71</v>
      </c>
      <c r="D85" s="33">
        <v>91.02</v>
      </c>
      <c r="E85" s="33"/>
      <c r="F85" s="34"/>
      <c r="G85" s="46"/>
      <c r="H85" s="47" t="s">
        <v>1</v>
      </c>
      <c r="I85" s="33">
        <v>696</v>
      </c>
      <c r="J85" s="33">
        <v>602</v>
      </c>
      <c r="K85" s="34">
        <f>I85-J85</f>
        <v>94</v>
      </c>
      <c r="M85" s="123" t="s">
        <v>73</v>
      </c>
      <c r="N85" s="124"/>
      <c r="O85" s="70">
        <f>(J67-J70)/J67</f>
        <v>0.54798255179934574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68.41</v>
      </c>
      <c r="F86" s="34">
        <v>93.91</v>
      </c>
      <c r="G86" s="48">
        <v>6.1</v>
      </c>
      <c r="H86" s="65" t="s">
        <v>2</v>
      </c>
      <c r="I86" s="35">
        <v>248</v>
      </c>
      <c r="J86" s="35">
        <v>222</v>
      </c>
      <c r="K86" s="34">
        <f>I86-J86</f>
        <v>26</v>
      </c>
      <c r="L86" s="49"/>
      <c r="M86" s="113" t="s">
        <v>75</v>
      </c>
      <c r="N86" s="114"/>
      <c r="O86" s="71">
        <f>(J66-J70)/J66</f>
        <v>0.76185004309106574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76.95</v>
      </c>
      <c r="E87" s="33">
        <v>60.83</v>
      </c>
      <c r="F87" s="34">
        <v>79.06</v>
      </c>
      <c r="P87" s="2"/>
    </row>
    <row r="88" spans="1:16" ht="15" customHeight="1" x14ac:dyDescent="0.25">
      <c r="A88" s="2"/>
      <c r="B88" s="41"/>
      <c r="C88" s="45" t="s">
        <v>77</v>
      </c>
      <c r="D88" s="33">
        <v>71.45</v>
      </c>
      <c r="E88" s="33">
        <v>46.75</v>
      </c>
      <c r="F88" s="34">
        <v>65.44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90.32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232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233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234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235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236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237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238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 t="s">
        <v>239</v>
      </c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659</v>
      </c>
      <c r="G119" s="12"/>
      <c r="H119" s="12"/>
      <c r="I119" s="12"/>
      <c r="J119" s="138">
        <f>AVERAGE(F119:I119)</f>
        <v>659</v>
      </c>
      <c r="K119" s="139"/>
      <c r="M119" s="8">
        <v>2</v>
      </c>
      <c r="N119" s="140">
        <v>9.9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469</v>
      </c>
      <c r="G120" s="12"/>
      <c r="H120" s="12"/>
      <c r="I120" s="12"/>
      <c r="J120" s="138">
        <f t="shared" ref="J120:J125" si="2">AVERAGE(F120:I120)</f>
        <v>469</v>
      </c>
      <c r="K120" s="139"/>
      <c r="M120" s="8">
        <v>3</v>
      </c>
      <c r="N120" s="140">
        <v>9.6999999999999993</v>
      </c>
      <c r="O120" s="141"/>
      <c r="P120" s="2"/>
    </row>
    <row r="121" spans="1:16" x14ac:dyDescent="0.25">
      <c r="A121" s="2"/>
      <c r="C121" s="9" t="s">
        <v>28</v>
      </c>
      <c r="D121" s="11">
        <v>60.16</v>
      </c>
      <c r="E121" s="11">
        <v>7.3</v>
      </c>
      <c r="F121" s="11">
        <v>1003</v>
      </c>
      <c r="G121" s="11">
        <v>1042</v>
      </c>
      <c r="H121" s="11">
        <v>1059</v>
      </c>
      <c r="I121" s="11">
        <v>1110</v>
      </c>
      <c r="J121" s="138">
        <f t="shared" si="2"/>
        <v>1053.5</v>
      </c>
      <c r="K121" s="139"/>
      <c r="M121" s="8">
        <v>4</v>
      </c>
      <c r="N121" s="140">
        <v>8.6</v>
      </c>
      <c r="O121" s="141"/>
      <c r="P121" s="2"/>
    </row>
    <row r="122" spans="1:16" x14ac:dyDescent="0.25">
      <c r="A122" s="2"/>
      <c r="C122" s="9" t="s">
        <v>30</v>
      </c>
      <c r="D122" s="11">
        <v>56.76</v>
      </c>
      <c r="E122" s="11">
        <v>7.2</v>
      </c>
      <c r="F122" s="11">
        <v>422</v>
      </c>
      <c r="G122" s="11">
        <v>429</v>
      </c>
      <c r="H122" s="11">
        <v>447</v>
      </c>
      <c r="I122" s="11">
        <v>473</v>
      </c>
      <c r="J122" s="138">
        <f t="shared" si="2"/>
        <v>442.75</v>
      </c>
      <c r="K122" s="139"/>
      <c r="M122" s="8">
        <v>5</v>
      </c>
      <c r="N122" s="140">
        <v>8.5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249</v>
      </c>
      <c r="G123" s="63">
        <v>271</v>
      </c>
      <c r="H123" s="63">
        <v>277</v>
      </c>
      <c r="I123" s="63">
        <v>290</v>
      </c>
      <c r="J123" s="138">
        <f t="shared" si="2"/>
        <v>271.75</v>
      </c>
      <c r="K123" s="139"/>
      <c r="M123" s="13">
        <v>6</v>
      </c>
      <c r="N123" s="142">
        <v>8.1999999999999993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192</v>
      </c>
      <c r="G124" s="63">
        <v>199</v>
      </c>
      <c r="H124" s="63">
        <v>195</v>
      </c>
      <c r="I124" s="63">
        <v>190</v>
      </c>
      <c r="J124" s="138">
        <f t="shared" si="2"/>
        <v>194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57.19</v>
      </c>
      <c r="E125" s="15">
        <v>8.6</v>
      </c>
      <c r="F125" s="15">
        <v>195</v>
      </c>
      <c r="G125" s="15">
        <v>202</v>
      </c>
      <c r="H125" s="15">
        <v>200</v>
      </c>
      <c r="I125" s="15">
        <v>194</v>
      </c>
      <c r="J125" s="144">
        <f t="shared" si="2"/>
        <v>197.75</v>
      </c>
      <c r="K125" s="145"/>
      <c r="M125" s="67" t="s">
        <v>39</v>
      </c>
      <c r="N125" s="65">
        <v>3.79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19.5</v>
      </c>
      <c r="E128" s="11">
        <v>10</v>
      </c>
      <c r="F128" s="22">
        <v>880</v>
      </c>
      <c r="G128" s="16"/>
      <c r="H128" s="23" t="s">
        <v>1</v>
      </c>
      <c r="I128" s="133">
        <v>5.21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61.64</v>
      </c>
      <c r="E129" s="11"/>
      <c r="F129" s="22">
        <v>217</v>
      </c>
      <c r="G129" s="16"/>
      <c r="H129" s="27" t="s">
        <v>2</v>
      </c>
      <c r="I129" s="135">
        <v>4.95</v>
      </c>
      <c r="J129" s="135"/>
      <c r="K129" s="136"/>
      <c r="M129" s="65">
        <v>6.8</v>
      </c>
      <c r="N129" s="28">
        <v>90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62.04</v>
      </c>
      <c r="E130" s="11"/>
      <c r="F130" s="22">
        <v>211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62.89</v>
      </c>
      <c r="E132" s="11"/>
      <c r="F132" s="22">
        <v>215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74.290000000000006</v>
      </c>
      <c r="E133" s="11"/>
      <c r="F133" s="22">
        <v>1548</v>
      </c>
      <c r="G133" s="16"/>
      <c r="H133" s="125">
        <v>11</v>
      </c>
      <c r="I133" s="127">
        <v>415</v>
      </c>
      <c r="J133" s="127">
        <v>209</v>
      </c>
      <c r="K133" s="129">
        <f>((I133-J133)/I133)</f>
        <v>0.4963855421686747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72.61</v>
      </c>
      <c r="E134" s="11">
        <v>6.8</v>
      </c>
      <c r="F134" s="22">
        <v>433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408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73.62</v>
      </c>
      <c r="E136" s="11">
        <v>6.5</v>
      </c>
      <c r="F136" s="22">
        <v>951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0.57973421926910296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912</v>
      </c>
      <c r="G137" s="16"/>
      <c r="M137" s="118" t="s">
        <v>64</v>
      </c>
      <c r="N137" s="119"/>
      <c r="O137" s="37">
        <f>(J122-J123)/J122</f>
        <v>0.38622247317899494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0.28610855565777371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-1.9329896907216496E-2</v>
      </c>
      <c r="P139" s="2"/>
    </row>
    <row r="140" spans="1:16" x14ac:dyDescent="0.25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1</v>
      </c>
      <c r="I140" s="33">
        <v>306</v>
      </c>
      <c r="J140" s="33">
        <v>248</v>
      </c>
      <c r="K140" s="34">
        <f>I140-J140</f>
        <v>58</v>
      </c>
      <c r="M140" s="123" t="s">
        <v>73</v>
      </c>
      <c r="N140" s="124"/>
      <c r="O140" s="70">
        <f>(J122-J125)/J122</f>
        <v>0.55335968379446643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72.75</v>
      </c>
      <c r="E141" s="33">
        <v>68.84</v>
      </c>
      <c r="F141" s="34">
        <v>94.62</v>
      </c>
      <c r="G141" s="48">
        <v>5.6</v>
      </c>
      <c r="H141" s="65" t="s">
        <v>2</v>
      </c>
      <c r="I141" s="35">
        <v>219</v>
      </c>
      <c r="J141" s="35">
        <v>199</v>
      </c>
      <c r="K141" s="34">
        <f>I141-J141</f>
        <v>20</v>
      </c>
      <c r="L141" s="49"/>
      <c r="M141" s="113" t="s">
        <v>75</v>
      </c>
      <c r="N141" s="114"/>
      <c r="O141" s="71">
        <f>(J121-J125)/J121</f>
        <v>0.81229235880398676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77.8</v>
      </c>
      <c r="E142" s="33">
        <v>60.96</v>
      </c>
      <c r="F142" s="34">
        <v>78.36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78.150000000000006</v>
      </c>
      <c r="E143" s="33">
        <v>51.38</v>
      </c>
      <c r="F143" s="34">
        <v>65.739999999999995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241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242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202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243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244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N11" sqref="N11:O11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991.66666666666663</v>
      </c>
    </row>
    <row r="7" spans="1:19" x14ac:dyDescent="0.25">
      <c r="A7" s="2"/>
      <c r="C7" s="9" t="s">
        <v>26</v>
      </c>
      <c r="D7" s="10"/>
      <c r="E7" s="10"/>
      <c r="F7" s="11">
        <v>688</v>
      </c>
      <c r="G7" s="12"/>
      <c r="H7" s="12"/>
      <c r="I7" s="12"/>
      <c r="J7" s="138">
        <f>AVERAGE(F7:I7)</f>
        <v>688</v>
      </c>
      <c r="K7" s="139"/>
      <c r="M7" s="8">
        <v>2</v>
      </c>
      <c r="N7" s="140">
        <v>9.1</v>
      </c>
      <c r="O7" s="141"/>
      <c r="P7" s="2"/>
      <c r="R7" s="56" t="s">
        <v>1</v>
      </c>
      <c r="S7" s="72">
        <f>AVERAGE(J10,J67,J122)</f>
        <v>495.5</v>
      </c>
    </row>
    <row r="8" spans="1:19" x14ac:dyDescent="0.25">
      <c r="A8" s="2"/>
      <c r="C8" s="9" t="s">
        <v>27</v>
      </c>
      <c r="D8" s="10"/>
      <c r="E8" s="10"/>
      <c r="F8" s="11">
        <v>488</v>
      </c>
      <c r="G8" s="12"/>
      <c r="H8" s="12"/>
      <c r="I8" s="12"/>
      <c r="J8" s="138">
        <f t="shared" ref="J8:J13" si="0">AVERAGE(F8:I8)</f>
        <v>488</v>
      </c>
      <c r="K8" s="139"/>
      <c r="M8" s="8">
        <v>3</v>
      </c>
      <c r="N8" s="140">
        <v>7.8</v>
      </c>
      <c r="O8" s="141"/>
      <c r="P8" s="2"/>
      <c r="R8" s="56" t="s">
        <v>2</v>
      </c>
      <c r="S8" s="73">
        <f>AVERAGE(J13,J70,J125)</f>
        <v>206.33333333333334</v>
      </c>
    </row>
    <row r="9" spans="1:19" x14ac:dyDescent="0.25">
      <c r="A9" s="2"/>
      <c r="C9" s="9" t="s">
        <v>28</v>
      </c>
      <c r="D9" s="11">
        <v>59.09</v>
      </c>
      <c r="E9" s="11">
        <v>6.4</v>
      </c>
      <c r="F9" s="11">
        <v>1089</v>
      </c>
      <c r="G9" s="11">
        <v>1125</v>
      </c>
      <c r="H9" s="11">
        <v>1030</v>
      </c>
      <c r="I9" s="11">
        <v>1059</v>
      </c>
      <c r="J9" s="138">
        <f t="shared" si="0"/>
        <v>1075.75</v>
      </c>
      <c r="K9" s="139"/>
      <c r="M9" s="8">
        <v>4</v>
      </c>
      <c r="N9" s="140">
        <v>6.7</v>
      </c>
      <c r="O9" s="141"/>
      <c r="P9" s="2"/>
      <c r="R9" s="74" t="s">
        <v>261</v>
      </c>
      <c r="S9" s="76">
        <f>S6-S7</f>
        <v>496.16666666666663</v>
      </c>
    </row>
    <row r="10" spans="1:19" x14ac:dyDescent="0.25">
      <c r="A10" s="2"/>
      <c r="C10" s="9" t="s">
        <v>30</v>
      </c>
      <c r="D10" s="11">
        <v>58.4</v>
      </c>
      <c r="E10" s="11">
        <v>8.6999999999999993</v>
      </c>
      <c r="F10" s="11">
        <v>497</v>
      </c>
      <c r="G10" s="11">
        <v>494</v>
      </c>
      <c r="H10" s="11">
        <v>557</v>
      </c>
      <c r="I10" s="11">
        <v>514</v>
      </c>
      <c r="J10" s="138">
        <f t="shared" si="0"/>
        <v>515.5</v>
      </c>
      <c r="K10" s="139"/>
      <c r="M10" s="8">
        <v>5</v>
      </c>
      <c r="N10" s="140">
        <v>6.9</v>
      </c>
      <c r="O10" s="141"/>
      <c r="P10" s="2"/>
      <c r="R10" s="74" t="s">
        <v>31</v>
      </c>
      <c r="S10" s="76">
        <f>S7-S8</f>
        <v>289.16666666666663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290</v>
      </c>
      <c r="G11" s="63">
        <v>286</v>
      </c>
      <c r="H11" s="63">
        <v>305</v>
      </c>
      <c r="I11" s="63">
        <v>305</v>
      </c>
      <c r="J11" s="138">
        <f t="shared" si="0"/>
        <v>296.5</v>
      </c>
      <c r="K11" s="139"/>
      <c r="M11" s="13">
        <v>6</v>
      </c>
      <c r="N11" s="142">
        <v>6.7</v>
      </c>
      <c r="O11" s="143"/>
      <c r="P11" s="2"/>
      <c r="R11" s="74" t="s">
        <v>29</v>
      </c>
      <c r="S11" s="75">
        <f>S6-S8</f>
        <v>785.33333333333326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195</v>
      </c>
      <c r="G12" s="63">
        <v>197</v>
      </c>
      <c r="H12" s="63">
        <v>214</v>
      </c>
      <c r="I12" s="63">
        <v>191</v>
      </c>
      <c r="J12" s="138">
        <f t="shared" si="0"/>
        <v>199.25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0.50033613445378144</v>
      </c>
    </row>
    <row r="13" spans="1:19" ht="15.75" thickBot="1" x14ac:dyDescent="0.3">
      <c r="A13" s="2"/>
      <c r="C13" s="14" t="s">
        <v>38</v>
      </c>
      <c r="D13" s="15">
        <v>58.56</v>
      </c>
      <c r="E13" s="15">
        <v>7.9</v>
      </c>
      <c r="F13" s="15">
        <v>198</v>
      </c>
      <c r="G13" s="15">
        <v>201</v>
      </c>
      <c r="H13" s="15">
        <v>225</v>
      </c>
      <c r="I13" s="15">
        <v>190</v>
      </c>
      <c r="J13" s="144">
        <f t="shared" si="0"/>
        <v>203.5</v>
      </c>
      <c r="K13" s="145"/>
      <c r="M13" s="67" t="s">
        <v>39</v>
      </c>
      <c r="N13" s="65">
        <v>4.75</v>
      </c>
      <c r="O13" s="66"/>
      <c r="P13" s="2"/>
      <c r="R13" s="77" t="s">
        <v>37</v>
      </c>
      <c r="S13" s="78">
        <f>S10/S7</f>
        <v>0.58358560376723845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0.7919327731092437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6.66</v>
      </c>
      <c r="E16" s="11">
        <v>9.1</v>
      </c>
      <c r="F16" s="22">
        <v>1025</v>
      </c>
      <c r="G16" s="16"/>
      <c r="H16" s="23" t="s">
        <v>1</v>
      </c>
      <c r="I16" s="133">
        <v>4.82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61.85</v>
      </c>
      <c r="E17" s="11"/>
      <c r="F17" s="22">
        <v>197</v>
      </c>
      <c r="G17" s="16"/>
      <c r="H17" s="27" t="s">
        <v>2</v>
      </c>
      <c r="I17" s="135">
        <v>4.3499999999999996</v>
      </c>
      <c r="J17" s="135"/>
      <c r="K17" s="136"/>
      <c r="M17" s="65">
        <v>6.8</v>
      </c>
      <c r="N17" s="28">
        <v>65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62.33</v>
      </c>
      <c r="E18" s="11"/>
      <c r="F18" s="22">
        <v>196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63.1</v>
      </c>
      <c r="E20" s="11"/>
      <c r="F20" s="22">
        <v>194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72.14</v>
      </c>
      <c r="E21" s="11"/>
      <c r="F21" s="22">
        <v>1575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75.89</v>
      </c>
      <c r="E22" s="11">
        <v>7.1</v>
      </c>
      <c r="F22" s="22">
        <v>453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433</v>
      </c>
      <c r="G23" s="16"/>
      <c r="H23" s="125">
        <v>1</v>
      </c>
      <c r="I23" s="127">
        <v>500</v>
      </c>
      <c r="J23" s="127">
        <v>207</v>
      </c>
      <c r="K23" s="129">
        <f>((I23-J23)/I23)</f>
        <v>0.58599999999999997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75.92</v>
      </c>
      <c r="E24" s="11">
        <v>6.5</v>
      </c>
      <c r="F24" s="22">
        <v>831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0.52079944224959329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818</v>
      </c>
      <c r="G25" s="16"/>
      <c r="M25" s="118" t="s">
        <v>64</v>
      </c>
      <c r="N25" s="119"/>
      <c r="O25" s="37">
        <f>(J10-J11)/J10</f>
        <v>0.42483026188166828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0.32799325463743678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-2.1329987452948559E-2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91.42</v>
      </c>
      <c r="E28" s="33"/>
      <c r="F28" s="34"/>
      <c r="G28" s="46"/>
      <c r="H28" s="47" t="s">
        <v>72</v>
      </c>
      <c r="I28" s="33">
        <v>512</v>
      </c>
      <c r="J28" s="33">
        <v>450</v>
      </c>
      <c r="K28" s="34">
        <f>I28-J28</f>
        <v>62</v>
      </c>
      <c r="M28" s="123" t="s">
        <v>73</v>
      </c>
      <c r="N28" s="124"/>
      <c r="O28" s="70">
        <f>(J10-J13)/J10</f>
        <v>0.60523763336566438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68.37</v>
      </c>
      <c r="F29" s="34">
        <v>94.51</v>
      </c>
      <c r="G29" s="48">
        <v>5.2</v>
      </c>
      <c r="H29" s="65" t="s">
        <v>2</v>
      </c>
      <c r="I29" s="35">
        <v>215</v>
      </c>
      <c r="J29" s="35">
        <v>177</v>
      </c>
      <c r="K29" s="36">
        <f>I29-J29</f>
        <v>38</v>
      </c>
      <c r="L29" s="49"/>
      <c r="M29" s="113" t="s">
        <v>75</v>
      </c>
      <c r="N29" s="114"/>
      <c r="O29" s="71">
        <f>(J9-J13)/J9</f>
        <v>0.81082965372995586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78.150000000000006</v>
      </c>
      <c r="E30" s="33">
        <v>60.76</v>
      </c>
      <c r="F30" s="34">
        <v>77.75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76.650000000000006</v>
      </c>
      <c r="E31" s="33">
        <v>49.96</v>
      </c>
      <c r="F31" s="34">
        <v>65.349999999999994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245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246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247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248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249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725</v>
      </c>
      <c r="G64" s="12"/>
      <c r="H64" s="12"/>
      <c r="I64" s="12"/>
      <c r="J64" s="138">
        <f>AVERAGE(F64:I64)</f>
        <v>725</v>
      </c>
      <c r="K64" s="139"/>
      <c r="M64" s="8">
        <v>2</v>
      </c>
      <c r="N64" s="140">
        <v>9.1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451</v>
      </c>
      <c r="G65" s="12"/>
      <c r="H65" s="12"/>
      <c r="I65" s="12"/>
      <c r="J65" s="138">
        <f t="shared" ref="J65:J70" si="1">AVERAGE(F65:I65)</f>
        <v>451</v>
      </c>
      <c r="K65" s="139"/>
      <c r="M65" s="8">
        <v>3</v>
      </c>
      <c r="N65" s="140">
        <v>8.3000000000000007</v>
      </c>
      <c r="O65" s="141"/>
      <c r="P65" s="2"/>
    </row>
    <row r="66" spans="1:16" ht="15" customHeight="1" x14ac:dyDescent="0.25">
      <c r="A66" s="2"/>
      <c r="C66" s="9" t="s">
        <v>28</v>
      </c>
      <c r="D66" s="11">
        <v>60.74</v>
      </c>
      <c r="E66" s="11">
        <v>7.2</v>
      </c>
      <c r="F66" s="11">
        <v>913</v>
      </c>
      <c r="G66" s="11">
        <v>1014</v>
      </c>
      <c r="H66" s="11">
        <v>954</v>
      </c>
      <c r="I66" s="11">
        <v>929</v>
      </c>
      <c r="J66" s="138">
        <f t="shared" si="1"/>
        <v>952.5</v>
      </c>
      <c r="K66" s="139"/>
      <c r="M66" s="8">
        <v>4</v>
      </c>
      <c r="N66" s="140">
        <v>8.6999999999999993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56.4</v>
      </c>
      <c r="E67" s="11">
        <v>8.8000000000000007</v>
      </c>
      <c r="F67" s="11">
        <v>492</v>
      </c>
      <c r="G67" s="11">
        <v>495</v>
      </c>
      <c r="H67" s="11">
        <v>462</v>
      </c>
      <c r="I67" s="11">
        <v>445</v>
      </c>
      <c r="J67" s="138">
        <f t="shared" si="1"/>
        <v>473.5</v>
      </c>
      <c r="K67" s="139"/>
      <c r="M67" s="8">
        <v>5</v>
      </c>
      <c r="N67" s="140">
        <v>8.1999999999999993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386</v>
      </c>
      <c r="G68" s="63">
        <v>392</v>
      </c>
      <c r="H68" s="63">
        <v>378</v>
      </c>
      <c r="I68" s="63">
        <v>367</v>
      </c>
      <c r="J68" s="138">
        <f t="shared" si="1"/>
        <v>380.75</v>
      </c>
      <c r="K68" s="139"/>
      <c r="M68" s="13">
        <v>6</v>
      </c>
      <c r="N68" s="142">
        <v>7.4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214</v>
      </c>
      <c r="G69" s="63">
        <v>221</v>
      </c>
      <c r="H69" s="63">
        <v>230</v>
      </c>
      <c r="I69" s="63">
        <v>228</v>
      </c>
      <c r="J69" s="138">
        <f t="shared" si="1"/>
        <v>223.25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56.11</v>
      </c>
      <c r="E70" s="15">
        <v>7.7</v>
      </c>
      <c r="F70" s="15">
        <v>205</v>
      </c>
      <c r="G70" s="15">
        <v>225</v>
      </c>
      <c r="H70" s="15">
        <v>239</v>
      </c>
      <c r="I70" s="15">
        <v>231</v>
      </c>
      <c r="J70" s="144">
        <f t="shared" si="1"/>
        <v>225</v>
      </c>
      <c r="K70" s="145"/>
      <c r="M70" s="67" t="s">
        <v>39</v>
      </c>
      <c r="N70" s="65">
        <v>4.8499999999999996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19.16</v>
      </c>
      <c r="E73" s="11">
        <v>9.8000000000000007</v>
      </c>
      <c r="F73" s="22">
        <v>1021</v>
      </c>
      <c r="G73" s="16"/>
      <c r="H73" s="23" t="s">
        <v>1</v>
      </c>
      <c r="I73" s="133">
        <v>4.58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62.71</v>
      </c>
      <c r="E74" s="11"/>
      <c r="F74" s="22">
        <v>218</v>
      </c>
      <c r="G74" s="16"/>
      <c r="H74" s="27" t="s">
        <v>2</v>
      </c>
      <c r="I74" s="135">
        <v>4.21</v>
      </c>
      <c r="J74" s="135"/>
      <c r="K74" s="136"/>
      <c r="M74" s="65">
        <v>6.8</v>
      </c>
      <c r="N74" s="28">
        <v>64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63.45</v>
      </c>
      <c r="E75" s="11"/>
      <c r="F75" s="22">
        <v>215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65.81</v>
      </c>
      <c r="E77" s="11"/>
      <c r="F77" s="22">
        <v>212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74.14</v>
      </c>
      <c r="E78" s="11"/>
      <c r="F78" s="22">
        <v>1481</v>
      </c>
      <c r="G78" s="16"/>
      <c r="H78" s="125">
        <v>2</v>
      </c>
      <c r="I78" s="127">
        <v>500</v>
      </c>
      <c r="J78" s="127">
        <v>218</v>
      </c>
      <c r="K78" s="129">
        <f>((I78-J78)/I78)</f>
        <v>0.56399999999999995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76.17</v>
      </c>
      <c r="E79" s="11">
        <v>7.2</v>
      </c>
      <c r="F79" s="22">
        <v>435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405</v>
      </c>
      <c r="G80" s="16"/>
      <c r="H80" s="125">
        <v>14</v>
      </c>
      <c r="I80" s="127">
        <v>331</v>
      </c>
      <c r="J80" s="127">
        <v>140</v>
      </c>
      <c r="K80" s="129">
        <f>((I80-J80)/I80)</f>
        <v>0.57703927492447127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75.98</v>
      </c>
      <c r="E81" s="11">
        <v>6.4</v>
      </c>
      <c r="F81" s="22">
        <v>845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0.50288713910761151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817</v>
      </c>
      <c r="G82" s="16"/>
      <c r="M82" s="118" t="s">
        <v>64</v>
      </c>
      <c r="N82" s="119"/>
      <c r="O82" s="37">
        <f>(J67-J68)/J67</f>
        <v>0.1958817317845829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0.41365725541694026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-7.8387458006718928E-3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513</v>
      </c>
      <c r="J85" s="33">
        <v>455</v>
      </c>
      <c r="K85" s="34">
        <f>I85-J85</f>
        <v>58</v>
      </c>
      <c r="M85" s="123" t="s">
        <v>73</v>
      </c>
      <c r="N85" s="124"/>
      <c r="O85" s="70">
        <f>(J67-J70)/J67</f>
        <v>0.5248152059134108</v>
      </c>
      <c r="P85" s="2"/>
    </row>
    <row r="86" spans="1:16" ht="15.75" thickBot="1" x14ac:dyDescent="0.3">
      <c r="A86" s="2"/>
      <c r="B86" s="41"/>
      <c r="C86" s="45" t="s">
        <v>74</v>
      </c>
      <c r="D86" s="33">
        <v>72.349999999999994</v>
      </c>
      <c r="E86" s="33">
        <v>68.55</v>
      </c>
      <c r="F86" s="34">
        <v>94.75</v>
      </c>
      <c r="G86" s="48">
        <v>5.2</v>
      </c>
      <c r="H86" s="65" t="s">
        <v>2</v>
      </c>
      <c r="I86" s="35">
        <v>218</v>
      </c>
      <c r="J86" s="35">
        <v>184</v>
      </c>
      <c r="K86" s="34">
        <f>I86-J86</f>
        <v>34</v>
      </c>
      <c r="L86" s="49"/>
      <c r="M86" s="113" t="s">
        <v>75</v>
      </c>
      <c r="N86" s="114"/>
      <c r="O86" s="71">
        <f>(J66-J70)/J66</f>
        <v>0.76377952755905509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79.650000000000006</v>
      </c>
      <c r="E87" s="33">
        <v>61.4</v>
      </c>
      <c r="F87" s="34">
        <v>77.31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78.55</v>
      </c>
      <c r="E88" s="33">
        <v>51.24</v>
      </c>
      <c r="F88" s="34">
        <v>65.239999999999995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53.91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251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252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253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254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255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256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696</v>
      </c>
      <c r="G119" s="12"/>
      <c r="H119" s="12"/>
      <c r="I119" s="12"/>
      <c r="J119" s="138">
        <f>AVERAGE(F119:I119)</f>
        <v>696</v>
      </c>
      <c r="K119" s="139"/>
      <c r="M119" s="8">
        <v>2</v>
      </c>
      <c r="N119" s="140">
        <v>9.6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501</v>
      </c>
      <c r="G120" s="12"/>
      <c r="H120" s="12"/>
      <c r="I120" s="12"/>
      <c r="J120" s="138">
        <f t="shared" ref="J120:J125" si="2">AVERAGE(F120:I120)</f>
        <v>501</v>
      </c>
      <c r="K120" s="139"/>
      <c r="M120" s="8">
        <v>3</v>
      </c>
      <c r="N120" s="140">
        <v>8.9</v>
      </c>
      <c r="O120" s="141"/>
      <c r="P120" s="2"/>
    </row>
    <row r="121" spans="1:16" x14ac:dyDescent="0.25">
      <c r="A121" s="2"/>
      <c r="C121" s="9" t="s">
        <v>28</v>
      </c>
      <c r="D121" s="11">
        <v>58.73</v>
      </c>
      <c r="E121" s="11">
        <v>7.6</v>
      </c>
      <c r="F121" s="11">
        <v>1003</v>
      </c>
      <c r="G121" s="11">
        <v>994</v>
      </c>
      <c r="H121" s="11">
        <v>922</v>
      </c>
      <c r="I121" s="11">
        <v>868</v>
      </c>
      <c r="J121" s="138">
        <f t="shared" si="2"/>
        <v>946.75</v>
      </c>
      <c r="K121" s="139"/>
      <c r="M121" s="8">
        <v>4</v>
      </c>
      <c r="N121" s="140">
        <v>7.3</v>
      </c>
      <c r="O121" s="141"/>
      <c r="P121" s="2"/>
    </row>
    <row r="122" spans="1:16" x14ac:dyDescent="0.25">
      <c r="A122" s="2"/>
      <c r="C122" s="9" t="s">
        <v>30</v>
      </c>
      <c r="D122" s="11">
        <v>57.35</v>
      </c>
      <c r="E122" s="11">
        <v>8.8000000000000007</v>
      </c>
      <c r="F122" s="11">
        <v>440</v>
      </c>
      <c r="G122" s="11">
        <v>495</v>
      </c>
      <c r="H122" s="11">
        <v>512</v>
      </c>
      <c r="I122" s="11">
        <v>543</v>
      </c>
      <c r="J122" s="138">
        <f t="shared" si="2"/>
        <v>497.5</v>
      </c>
      <c r="K122" s="139"/>
      <c r="M122" s="8">
        <v>5</v>
      </c>
      <c r="N122" s="140">
        <v>8.8000000000000007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349</v>
      </c>
      <c r="G123" s="63">
        <v>289</v>
      </c>
      <c r="H123" s="63">
        <v>293</v>
      </c>
      <c r="I123" s="63">
        <v>312</v>
      </c>
      <c r="J123" s="138">
        <f t="shared" si="2"/>
        <v>310.75</v>
      </c>
      <c r="K123" s="139"/>
      <c r="M123" s="13">
        <v>6</v>
      </c>
      <c r="N123" s="142">
        <v>6.9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200</v>
      </c>
      <c r="G124" s="63">
        <v>192</v>
      </c>
      <c r="H124" s="63">
        <v>181</v>
      </c>
      <c r="I124" s="63">
        <v>175</v>
      </c>
      <c r="J124" s="138">
        <f t="shared" si="2"/>
        <v>187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57.03</v>
      </c>
      <c r="E125" s="15">
        <v>8.3000000000000007</v>
      </c>
      <c r="F125" s="15">
        <v>202</v>
      </c>
      <c r="G125" s="15">
        <v>196</v>
      </c>
      <c r="H125" s="15">
        <v>185</v>
      </c>
      <c r="I125" s="15">
        <v>179</v>
      </c>
      <c r="J125" s="144">
        <f t="shared" si="2"/>
        <v>190.5</v>
      </c>
      <c r="K125" s="145"/>
      <c r="M125" s="67" t="s">
        <v>39</v>
      </c>
      <c r="N125" s="65">
        <v>4.26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9.4600000000000009</v>
      </c>
      <c r="E128" s="11">
        <v>10</v>
      </c>
      <c r="F128" s="22">
        <v>685</v>
      </c>
      <c r="G128" s="16"/>
      <c r="H128" s="23" t="s">
        <v>1</v>
      </c>
      <c r="I128" s="133">
        <v>5.23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64.150000000000006</v>
      </c>
      <c r="E129" s="11"/>
      <c r="F129" s="22">
        <v>216</v>
      </c>
      <c r="G129" s="16"/>
      <c r="H129" s="27" t="s">
        <v>2</v>
      </c>
      <c r="I129" s="135">
        <v>4.97</v>
      </c>
      <c r="J129" s="135"/>
      <c r="K129" s="136"/>
      <c r="M129" s="65">
        <v>6.8</v>
      </c>
      <c r="N129" s="28">
        <v>70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63.98</v>
      </c>
      <c r="E130" s="11"/>
      <c r="F130" s="22">
        <v>211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65.069999999999993</v>
      </c>
      <c r="E132" s="11"/>
      <c r="F132" s="22">
        <v>219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74.12</v>
      </c>
      <c r="E133" s="11"/>
      <c r="F133" s="22">
        <v>1547</v>
      </c>
      <c r="G133" s="16"/>
      <c r="H133" s="125">
        <v>3</v>
      </c>
      <c r="I133" s="127">
        <v>421</v>
      </c>
      <c r="J133" s="127">
        <v>136</v>
      </c>
      <c r="K133" s="129">
        <f>((I133-J133)/I133)</f>
        <v>0.6769596199524941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76.11</v>
      </c>
      <c r="E134" s="11">
        <v>7.1</v>
      </c>
      <c r="F134" s="22">
        <v>456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439</v>
      </c>
      <c r="G135" s="16"/>
      <c r="H135" s="125">
        <v>6</v>
      </c>
      <c r="I135" s="127">
        <v>271</v>
      </c>
      <c r="J135" s="127">
        <v>128</v>
      </c>
      <c r="K135" s="129">
        <f>((I135-J135)/I135)</f>
        <v>0.52767527675276749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74.36</v>
      </c>
      <c r="E136" s="11">
        <v>6.6</v>
      </c>
      <c r="F136" s="22">
        <v>855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0.47451808819646157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893</v>
      </c>
      <c r="G137" s="16"/>
      <c r="M137" s="118" t="s">
        <v>64</v>
      </c>
      <c r="N137" s="119"/>
      <c r="O137" s="37">
        <f>(J122-J123)/J122</f>
        <v>0.37537688442211053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0.39823008849557523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-1.871657754010695E-2</v>
      </c>
      <c r="P139" s="2"/>
    </row>
    <row r="140" spans="1:16" x14ac:dyDescent="0.25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1</v>
      </c>
      <c r="I140" s="33">
        <v>302</v>
      </c>
      <c r="J140" s="33">
        <v>240</v>
      </c>
      <c r="K140" s="34">
        <f>I140-J140</f>
        <v>62</v>
      </c>
      <c r="M140" s="123" t="s">
        <v>73</v>
      </c>
      <c r="N140" s="124"/>
      <c r="O140" s="70">
        <f>(J122-J125)/J122</f>
        <v>0.61708542713567838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</v>
      </c>
      <c r="E141" s="33">
        <v>69</v>
      </c>
      <c r="F141" s="34">
        <v>94.78</v>
      </c>
      <c r="G141" s="48">
        <v>5.3</v>
      </c>
      <c r="H141" s="65" t="s">
        <v>2</v>
      </c>
      <c r="I141" s="35">
        <v>200</v>
      </c>
      <c r="J141" s="35">
        <v>183</v>
      </c>
      <c r="K141" s="34">
        <f>I141-J141</f>
        <v>17</v>
      </c>
      <c r="L141" s="49"/>
      <c r="M141" s="113" t="s">
        <v>75</v>
      </c>
      <c r="N141" s="114"/>
      <c r="O141" s="71">
        <f>(J121-J125)/J121</f>
        <v>0.79878531819382093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78.25</v>
      </c>
      <c r="E142" s="33">
        <v>61</v>
      </c>
      <c r="F142" s="34">
        <v>77.959999999999994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78.45</v>
      </c>
      <c r="E143" s="33">
        <v>51.49</v>
      </c>
      <c r="F143" s="34">
        <v>65.63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257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258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202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259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260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838.33333333333337</v>
      </c>
    </row>
    <row r="7" spans="1:19" x14ac:dyDescent="0.25">
      <c r="A7" s="2"/>
      <c r="C7" s="9" t="s">
        <v>26</v>
      </c>
      <c r="D7" s="10"/>
      <c r="E7" s="10"/>
      <c r="F7" s="11">
        <v>575</v>
      </c>
      <c r="G7" s="12"/>
      <c r="H7" s="12"/>
      <c r="I7" s="12"/>
      <c r="J7" s="138">
        <f>AVERAGE(F7:I7)</f>
        <v>575</v>
      </c>
      <c r="K7" s="139"/>
      <c r="M7" s="8">
        <v>2</v>
      </c>
      <c r="N7" s="140">
        <v>9.6999999999999993</v>
      </c>
      <c r="O7" s="141"/>
      <c r="P7" s="2"/>
      <c r="R7" s="56" t="s">
        <v>1</v>
      </c>
      <c r="S7" s="72">
        <f>AVERAGE(J10,J67,J122)</f>
        <v>467.41666666666669</v>
      </c>
    </row>
    <row r="8" spans="1:19" x14ac:dyDescent="0.25">
      <c r="A8" s="2"/>
      <c r="C8" s="9" t="s">
        <v>27</v>
      </c>
      <c r="D8" s="10"/>
      <c r="E8" s="10"/>
      <c r="F8" s="11">
        <v>490</v>
      </c>
      <c r="G8" s="12"/>
      <c r="H8" s="12"/>
      <c r="I8" s="12"/>
      <c r="J8" s="138">
        <f t="shared" ref="J8:J13" si="0">AVERAGE(F8:I8)</f>
        <v>490</v>
      </c>
      <c r="K8" s="139"/>
      <c r="M8" s="8">
        <v>3</v>
      </c>
      <c r="N8" s="140">
        <v>8.9</v>
      </c>
      <c r="O8" s="141"/>
      <c r="P8" s="2"/>
      <c r="R8" s="56" t="s">
        <v>2</v>
      </c>
      <c r="S8" s="73">
        <f>AVERAGE(J13,J70,J125)</f>
        <v>216.66666666666666</v>
      </c>
    </row>
    <row r="9" spans="1:19" x14ac:dyDescent="0.25">
      <c r="A9" s="2"/>
      <c r="C9" s="9" t="s">
        <v>28</v>
      </c>
      <c r="D9" s="11">
        <v>58.84</v>
      </c>
      <c r="E9" s="11">
        <v>6.2</v>
      </c>
      <c r="F9" s="11">
        <v>865</v>
      </c>
      <c r="G9" s="11">
        <v>915</v>
      </c>
      <c r="H9" s="11">
        <v>890</v>
      </c>
      <c r="I9" s="11">
        <v>869</v>
      </c>
      <c r="J9" s="138">
        <f t="shared" si="0"/>
        <v>884.75</v>
      </c>
      <c r="K9" s="139"/>
      <c r="M9" s="8">
        <v>4</v>
      </c>
      <c r="N9" s="140">
        <v>7.9</v>
      </c>
      <c r="O9" s="141"/>
      <c r="P9" s="2"/>
      <c r="R9" s="74" t="s">
        <v>261</v>
      </c>
      <c r="S9" s="76">
        <f>S6-S7</f>
        <v>370.91666666666669</v>
      </c>
    </row>
    <row r="10" spans="1:19" x14ac:dyDescent="0.25">
      <c r="A10" s="2"/>
      <c r="C10" s="9" t="s">
        <v>30</v>
      </c>
      <c r="D10" s="11">
        <v>58.39</v>
      </c>
      <c r="E10" s="11">
        <v>7.6</v>
      </c>
      <c r="F10" s="11">
        <v>506</v>
      </c>
      <c r="G10" s="11">
        <v>485</v>
      </c>
      <c r="H10" s="11">
        <v>471</v>
      </c>
      <c r="I10" s="11">
        <v>493</v>
      </c>
      <c r="J10" s="138">
        <f t="shared" si="0"/>
        <v>488.75</v>
      </c>
      <c r="K10" s="139"/>
      <c r="M10" s="8">
        <v>5</v>
      </c>
      <c r="N10" s="140">
        <v>7.9</v>
      </c>
      <c r="O10" s="141"/>
      <c r="P10" s="2"/>
      <c r="R10" s="74" t="s">
        <v>31</v>
      </c>
      <c r="S10" s="76">
        <f>S7-S8</f>
        <v>250.75000000000003</v>
      </c>
    </row>
    <row r="11" spans="1:19" ht="15.75" thickBot="1" x14ac:dyDescent="0.3">
      <c r="A11" s="2"/>
      <c r="C11" s="9" t="s">
        <v>32</v>
      </c>
      <c r="D11" s="11"/>
      <c r="E11" s="11"/>
      <c r="F11" s="11">
        <v>276</v>
      </c>
      <c r="G11" s="63">
        <v>257</v>
      </c>
      <c r="H11" s="63">
        <v>249</v>
      </c>
      <c r="I11" s="63">
        <v>265</v>
      </c>
      <c r="J11" s="138">
        <f t="shared" si="0"/>
        <v>261.75</v>
      </c>
      <c r="K11" s="139"/>
      <c r="M11" s="13">
        <v>6</v>
      </c>
      <c r="N11" s="142">
        <v>7.3</v>
      </c>
      <c r="O11" s="143"/>
      <c r="P11" s="2"/>
      <c r="R11" s="74" t="s">
        <v>29</v>
      </c>
      <c r="S11" s="75">
        <f>S6-S8</f>
        <v>621.66666666666674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155</v>
      </c>
      <c r="G12" s="63">
        <v>152</v>
      </c>
      <c r="H12" s="63">
        <v>149</v>
      </c>
      <c r="I12" s="63">
        <v>151</v>
      </c>
      <c r="J12" s="138">
        <f t="shared" si="0"/>
        <v>151.75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0.44244532803180914</v>
      </c>
    </row>
    <row r="13" spans="1:19" ht="15.75" thickBot="1" x14ac:dyDescent="0.3">
      <c r="A13" s="2"/>
      <c r="C13" s="14" t="s">
        <v>38</v>
      </c>
      <c r="D13" s="15">
        <v>58.05</v>
      </c>
      <c r="E13" s="15">
        <v>7.4</v>
      </c>
      <c r="F13" s="15">
        <v>153</v>
      </c>
      <c r="G13" s="15">
        <v>149</v>
      </c>
      <c r="H13" s="15">
        <v>146</v>
      </c>
      <c r="I13" s="15">
        <v>148</v>
      </c>
      <c r="J13" s="144">
        <f t="shared" si="0"/>
        <v>149</v>
      </c>
      <c r="K13" s="145"/>
      <c r="M13" s="67" t="s">
        <v>39</v>
      </c>
      <c r="N13" s="65">
        <v>3.89</v>
      </c>
      <c r="O13" s="66"/>
      <c r="P13" s="2"/>
      <c r="R13" s="77" t="s">
        <v>37</v>
      </c>
      <c r="S13" s="78">
        <f>S10/S7</f>
        <v>0.53645926190051707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0.74155069582504973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15.77</v>
      </c>
      <c r="E16" s="11">
        <v>8</v>
      </c>
      <c r="F16" s="22">
        <v>989</v>
      </c>
      <c r="G16" s="16"/>
      <c r="H16" s="23" t="s">
        <v>1</v>
      </c>
      <c r="I16" s="133">
        <v>5.16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64.06</v>
      </c>
      <c r="E17" s="11"/>
      <c r="F17" s="22">
        <v>191</v>
      </c>
      <c r="G17" s="16"/>
      <c r="H17" s="27" t="s">
        <v>2</v>
      </c>
      <c r="I17" s="135">
        <v>4.82</v>
      </c>
      <c r="J17" s="135"/>
      <c r="K17" s="136"/>
      <c r="M17" s="65">
        <v>6.9</v>
      </c>
      <c r="N17" s="28">
        <v>73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64.58</v>
      </c>
      <c r="E18" s="11"/>
      <c r="F18" s="22">
        <v>189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65.569999999999993</v>
      </c>
      <c r="E20" s="11"/>
      <c r="F20" s="22">
        <v>185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74.95</v>
      </c>
      <c r="E21" s="11"/>
      <c r="F21" s="22">
        <v>1605</v>
      </c>
      <c r="G21" s="16"/>
      <c r="H21" s="125">
        <v>3</v>
      </c>
      <c r="I21" s="127">
        <v>512</v>
      </c>
      <c r="J21" s="127">
        <v>230</v>
      </c>
      <c r="K21" s="129">
        <f>((I21-J21)/I21)</f>
        <v>0.55078125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75.77</v>
      </c>
      <c r="E22" s="11">
        <v>6.9</v>
      </c>
      <c r="F22" s="22">
        <v>464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447</v>
      </c>
      <c r="G23" s="16"/>
      <c r="H23" s="125">
        <v>7</v>
      </c>
      <c r="I23" s="127">
        <v>302</v>
      </c>
      <c r="J23" s="127">
        <v>154</v>
      </c>
      <c r="K23" s="129">
        <f>((I23-J23)/I23)</f>
        <v>0.49006622516556292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75.17</v>
      </c>
      <c r="E24" s="11">
        <v>6.4</v>
      </c>
      <c r="F24" s="22">
        <v>870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0.44758406329471601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853</v>
      </c>
      <c r="G25" s="16"/>
      <c r="M25" s="118" t="s">
        <v>64</v>
      </c>
      <c r="N25" s="119"/>
      <c r="O25" s="37">
        <f>(J10-J11)/J10</f>
        <v>0.46445012787723783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0.42024832855778416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1.8121911037891267E-2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72</v>
      </c>
      <c r="I28" s="33">
        <v>302</v>
      </c>
      <c r="J28" s="33">
        <v>268</v>
      </c>
      <c r="K28" s="34">
        <v>34</v>
      </c>
      <c r="M28" s="123" t="s">
        <v>73</v>
      </c>
      <c r="N28" s="124"/>
      <c r="O28" s="70">
        <f>(J10-J13)/J10</f>
        <v>0.69514066496163684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69.28</v>
      </c>
      <c r="F29" s="34">
        <v>94.64</v>
      </c>
      <c r="G29" s="48">
        <v>5.6</v>
      </c>
      <c r="H29" s="65" t="s">
        <v>2</v>
      </c>
      <c r="I29" s="35">
        <v>177</v>
      </c>
      <c r="J29" s="35">
        <v>155</v>
      </c>
      <c r="K29" s="36">
        <f>I29-J29</f>
        <v>22</v>
      </c>
      <c r="L29" s="49"/>
      <c r="M29" s="113" t="s">
        <v>75</v>
      </c>
      <c r="N29" s="114"/>
      <c r="O29" s="71">
        <f>(J9-J13)/J9</f>
        <v>0.83159084487143264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79</v>
      </c>
      <c r="E30" s="33">
        <v>61.5</v>
      </c>
      <c r="F30" s="34">
        <v>77.849999999999994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78.25</v>
      </c>
      <c r="E31" s="33">
        <v>51.45</v>
      </c>
      <c r="F31" s="34">
        <v>65.75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263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264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265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266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267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268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269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626</v>
      </c>
      <c r="G64" s="12"/>
      <c r="H64" s="12"/>
      <c r="I64" s="12"/>
      <c r="J64" s="138">
        <f>AVERAGE(F64:I64)</f>
        <v>626</v>
      </c>
      <c r="K64" s="139"/>
      <c r="M64" s="8">
        <v>2</v>
      </c>
      <c r="N64" s="140">
        <v>9.6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512</v>
      </c>
      <c r="G65" s="12"/>
      <c r="H65" s="12"/>
      <c r="I65" s="12"/>
      <c r="J65" s="138">
        <f t="shared" ref="J65:J70" si="1">AVERAGE(F65:I65)</f>
        <v>512</v>
      </c>
      <c r="K65" s="139"/>
      <c r="M65" s="8">
        <v>3</v>
      </c>
      <c r="N65" s="140">
        <v>8.8000000000000007</v>
      </c>
      <c r="O65" s="141"/>
      <c r="P65" s="2"/>
    </row>
    <row r="66" spans="1:16" ht="15" customHeight="1" x14ac:dyDescent="0.25">
      <c r="A66" s="2"/>
      <c r="C66" s="9" t="s">
        <v>28</v>
      </c>
      <c r="D66" s="11">
        <v>60.84</v>
      </c>
      <c r="E66" s="11">
        <v>6.9</v>
      </c>
      <c r="F66" s="11">
        <v>873</v>
      </c>
      <c r="G66" s="11">
        <v>874</v>
      </c>
      <c r="H66" s="11">
        <v>933</v>
      </c>
      <c r="I66" s="11">
        <v>787</v>
      </c>
      <c r="J66" s="138">
        <f t="shared" si="1"/>
        <v>866.75</v>
      </c>
      <c r="K66" s="139"/>
      <c r="M66" s="8">
        <v>4</v>
      </c>
      <c r="N66" s="140">
        <v>8</v>
      </c>
      <c r="O66" s="141"/>
      <c r="P66" s="2"/>
    </row>
    <row r="67" spans="1:16" ht="15" customHeight="1" x14ac:dyDescent="0.25">
      <c r="A67" s="2"/>
      <c r="C67" s="9" t="s">
        <v>30</v>
      </c>
      <c r="D67" s="11">
        <v>57.32</v>
      </c>
      <c r="E67" s="11">
        <v>9.4</v>
      </c>
      <c r="F67" s="11">
        <v>504</v>
      </c>
      <c r="G67" s="11">
        <v>461</v>
      </c>
      <c r="H67" s="11">
        <v>497</v>
      </c>
      <c r="I67" s="11">
        <v>482</v>
      </c>
      <c r="J67" s="138">
        <f t="shared" si="1"/>
        <v>486</v>
      </c>
      <c r="K67" s="139"/>
      <c r="M67" s="8">
        <v>5</v>
      </c>
      <c r="N67" s="140">
        <v>7.9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404</v>
      </c>
      <c r="G68" s="63">
        <v>445</v>
      </c>
      <c r="H68" s="63">
        <v>464</v>
      </c>
      <c r="I68" s="63">
        <v>392</v>
      </c>
      <c r="J68" s="138">
        <f t="shared" si="1"/>
        <v>426.25</v>
      </c>
      <c r="K68" s="139"/>
      <c r="M68" s="13">
        <v>6</v>
      </c>
      <c r="N68" s="142">
        <v>7.4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256</v>
      </c>
      <c r="G69" s="63">
        <v>248</v>
      </c>
      <c r="H69" s="63">
        <v>270</v>
      </c>
      <c r="I69" s="63">
        <v>323</v>
      </c>
      <c r="J69" s="138">
        <f t="shared" si="1"/>
        <v>274.25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57.84</v>
      </c>
      <c r="E70" s="15">
        <v>7.8</v>
      </c>
      <c r="F70" s="15">
        <v>226</v>
      </c>
      <c r="G70" s="15">
        <v>240</v>
      </c>
      <c r="H70" s="15">
        <v>264</v>
      </c>
      <c r="I70" s="15">
        <v>296</v>
      </c>
      <c r="J70" s="144">
        <f t="shared" si="1"/>
        <v>256.5</v>
      </c>
      <c r="K70" s="145"/>
      <c r="M70" s="67" t="s">
        <v>39</v>
      </c>
      <c r="N70" s="65">
        <v>4.4400000000000004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21.73</v>
      </c>
      <c r="E73" s="11">
        <v>10</v>
      </c>
      <c r="F73" s="22">
        <v>998</v>
      </c>
      <c r="G73" s="16"/>
      <c r="H73" s="23" t="s">
        <v>1</v>
      </c>
      <c r="I73" s="133">
        <v>5.45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62.58</v>
      </c>
      <c r="E74" s="11"/>
      <c r="F74" s="22">
        <v>236</v>
      </c>
      <c r="G74" s="16"/>
      <c r="H74" s="27" t="s">
        <v>2</v>
      </c>
      <c r="I74" s="135">
        <v>4.88</v>
      </c>
      <c r="J74" s="135"/>
      <c r="K74" s="136"/>
      <c r="M74" s="65">
        <v>6.7</v>
      </c>
      <c r="N74" s="28">
        <v>75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64.72</v>
      </c>
      <c r="E75" s="11"/>
      <c r="F75" s="22">
        <v>233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64.88</v>
      </c>
      <c r="E77" s="11"/>
      <c r="F77" s="22">
        <v>229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73.11</v>
      </c>
      <c r="E78" s="11"/>
      <c r="F78" s="22">
        <v>1527</v>
      </c>
      <c r="G78" s="16"/>
      <c r="H78" s="125">
        <v>4</v>
      </c>
      <c r="I78" s="127">
        <v>489</v>
      </c>
      <c r="J78" s="127">
        <v>425</v>
      </c>
      <c r="K78" s="129">
        <f>((I78-J78)/I78)</f>
        <v>0.130879345603272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75.27</v>
      </c>
      <c r="E79" s="11">
        <v>7.1</v>
      </c>
      <c r="F79" s="22">
        <v>434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398</v>
      </c>
      <c r="G80" s="16"/>
      <c r="H80" s="125">
        <v>8</v>
      </c>
      <c r="I80" s="127">
        <v>387</v>
      </c>
      <c r="J80" s="127">
        <v>328</v>
      </c>
      <c r="K80" s="129">
        <f>((I80-J80)/I80)</f>
        <v>0.15245478036175711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74.81</v>
      </c>
      <c r="E81" s="11">
        <v>6.5</v>
      </c>
      <c r="F81" s="22">
        <v>866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0.43928468416498412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842</v>
      </c>
      <c r="G82" s="16"/>
      <c r="M82" s="118" t="s">
        <v>64</v>
      </c>
      <c r="N82" s="119"/>
      <c r="O82" s="37">
        <f>(J67-J68)/J67</f>
        <v>0.12294238683127572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0.35659824046920824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6.4721969006381039E-2</v>
      </c>
      <c r="P84" s="2"/>
    </row>
    <row r="85" spans="1:16" x14ac:dyDescent="0.25">
      <c r="A85" s="2"/>
      <c r="B85" s="41"/>
      <c r="C85" s="45" t="s">
        <v>71</v>
      </c>
      <c r="D85" s="33">
        <v>91.44</v>
      </c>
      <c r="E85" s="33"/>
      <c r="F85" s="34"/>
      <c r="G85" s="46"/>
      <c r="H85" s="47" t="s">
        <v>1</v>
      </c>
      <c r="I85" s="33">
        <v>517</v>
      </c>
      <c r="J85" s="33">
        <v>451</v>
      </c>
      <c r="K85" s="34">
        <f>I85-J85</f>
        <v>66</v>
      </c>
      <c r="M85" s="123" t="s">
        <v>73</v>
      </c>
      <c r="N85" s="124"/>
      <c r="O85" s="70">
        <f>(J67-J70)/J67</f>
        <v>0.47222222222222221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68.540000000000006</v>
      </c>
      <c r="F86" s="34">
        <v>94.35</v>
      </c>
      <c r="G86" s="48">
        <v>5.2</v>
      </c>
      <c r="H86" s="65" t="s">
        <v>2</v>
      </c>
      <c r="I86" s="35">
        <v>240</v>
      </c>
      <c r="J86" s="35">
        <v>198</v>
      </c>
      <c r="K86" s="34">
        <f>I86-J86</f>
        <v>42</v>
      </c>
      <c r="L86" s="49"/>
      <c r="M86" s="113" t="s">
        <v>75</v>
      </c>
      <c r="N86" s="114"/>
      <c r="O86" s="71">
        <f>(J66-J70)/J66</f>
        <v>0.70406691664263055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79.25</v>
      </c>
      <c r="E87" s="33">
        <v>61.49</v>
      </c>
      <c r="F87" s="34">
        <v>77.59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50.22</v>
      </c>
      <c r="F88" s="34">
        <v>65.349999999999994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53.97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270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271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272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273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274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275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669</v>
      </c>
      <c r="G119" s="12"/>
      <c r="H119" s="12"/>
      <c r="I119" s="12"/>
      <c r="J119" s="138">
        <f>AVERAGE(F119:I119)</f>
        <v>669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489</v>
      </c>
      <c r="G120" s="12"/>
      <c r="H120" s="12"/>
      <c r="I120" s="12"/>
      <c r="J120" s="138">
        <f t="shared" ref="J120:J125" si="2">AVERAGE(F120:I120)</f>
        <v>489</v>
      </c>
      <c r="K120" s="139"/>
      <c r="M120" s="8">
        <v>3</v>
      </c>
      <c r="N120" s="140">
        <v>8.6</v>
      </c>
      <c r="O120" s="141"/>
      <c r="P120" s="2"/>
    </row>
    <row r="121" spans="1:16" x14ac:dyDescent="0.25">
      <c r="A121" s="2"/>
      <c r="C121" s="9" t="s">
        <v>28</v>
      </c>
      <c r="D121" s="11">
        <v>61.94</v>
      </c>
      <c r="E121" s="11">
        <v>8</v>
      </c>
      <c r="F121" s="11">
        <v>779</v>
      </c>
      <c r="G121" s="11">
        <v>749</v>
      </c>
      <c r="H121" s="11">
        <v>751</v>
      </c>
      <c r="I121" s="11">
        <v>775</v>
      </c>
      <c r="J121" s="138">
        <f t="shared" si="2"/>
        <v>763.5</v>
      </c>
      <c r="K121" s="139"/>
      <c r="M121" s="8">
        <v>4</v>
      </c>
      <c r="N121" s="140">
        <v>7.8</v>
      </c>
      <c r="O121" s="141"/>
      <c r="P121" s="2"/>
    </row>
    <row r="122" spans="1:16" x14ac:dyDescent="0.25">
      <c r="A122" s="2"/>
      <c r="C122" s="9" t="s">
        <v>30</v>
      </c>
      <c r="D122" s="11">
        <v>57.48</v>
      </c>
      <c r="E122" s="11">
        <v>8.1</v>
      </c>
      <c r="F122" s="11">
        <v>451</v>
      </c>
      <c r="G122" s="11">
        <v>422</v>
      </c>
      <c r="H122" s="11">
        <v>412</v>
      </c>
      <c r="I122" s="11">
        <v>425</v>
      </c>
      <c r="J122" s="138">
        <f t="shared" si="2"/>
        <v>427.5</v>
      </c>
      <c r="K122" s="139"/>
      <c r="M122" s="8">
        <v>5</v>
      </c>
      <c r="N122" s="140">
        <v>7.2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348</v>
      </c>
      <c r="G123" s="63">
        <v>325</v>
      </c>
      <c r="H123" s="63">
        <v>304</v>
      </c>
      <c r="I123" s="63">
        <v>282</v>
      </c>
      <c r="J123" s="138">
        <f t="shared" si="2"/>
        <v>314.75</v>
      </c>
      <c r="K123" s="139"/>
      <c r="M123" s="13">
        <v>6</v>
      </c>
      <c r="N123" s="142">
        <v>7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290</v>
      </c>
      <c r="G124" s="63">
        <v>275</v>
      </c>
      <c r="H124" s="63">
        <v>222</v>
      </c>
      <c r="I124" s="63">
        <v>180</v>
      </c>
      <c r="J124" s="138">
        <f t="shared" si="2"/>
        <v>241.75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57.5</v>
      </c>
      <c r="E125" s="15">
        <v>9.1</v>
      </c>
      <c r="F125" s="15">
        <v>291</v>
      </c>
      <c r="G125" s="15">
        <v>278</v>
      </c>
      <c r="H125" s="15">
        <v>227</v>
      </c>
      <c r="I125" s="15">
        <v>182</v>
      </c>
      <c r="J125" s="144">
        <f t="shared" si="2"/>
        <v>244.5</v>
      </c>
      <c r="K125" s="145"/>
      <c r="M125" s="67" t="s">
        <v>39</v>
      </c>
      <c r="N125" s="65">
        <v>3.96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10.43</v>
      </c>
      <c r="E128" s="11">
        <v>10.3</v>
      </c>
      <c r="F128" s="22">
        <v>788</v>
      </c>
      <c r="G128" s="16"/>
      <c r="H128" s="23" t="s">
        <v>1</v>
      </c>
      <c r="I128" s="133">
        <v>5.19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64.87</v>
      </c>
      <c r="E129" s="11"/>
      <c r="F129" s="22">
        <v>307</v>
      </c>
      <c r="G129" s="16"/>
      <c r="H129" s="27" t="s">
        <v>2</v>
      </c>
      <c r="I129" s="135">
        <v>4.8899999999999997</v>
      </c>
      <c r="J129" s="135"/>
      <c r="K129" s="136"/>
      <c r="M129" s="65">
        <v>6.9</v>
      </c>
      <c r="N129" s="28">
        <v>75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67.010000000000005</v>
      </c>
      <c r="E130" s="11"/>
      <c r="F130" s="22">
        <v>299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66.97</v>
      </c>
      <c r="E132" s="11"/>
      <c r="F132" s="22">
        <v>290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75.12</v>
      </c>
      <c r="E133" s="11"/>
      <c r="F133" s="22">
        <v>1452</v>
      </c>
      <c r="G133" s="16"/>
      <c r="H133" s="125">
        <v>11</v>
      </c>
      <c r="I133" s="127">
        <v>425</v>
      </c>
      <c r="J133" s="127">
        <v>410</v>
      </c>
      <c r="K133" s="129">
        <f>((I133-J133)/I133)</f>
        <v>3.5294117647058823E-2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74.52</v>
      </c>
      <c r="E134" s="11">
        <v>7.1</v>
      </c>
      <c r="F134" s="22">
        <v>451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502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75.36</v>
      </c>
      <c r="E136" s="11">
        <v>6.6</v>
      </c>
      <c r="F136" s="22">
        <v>865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0.4400785854616896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892</v>
      </c>
      <c r="G137" s="16"/>
      <c r="M137" s="118" t="s">
        <v>64</v>
      </c>
      <c r="N137" s="119"/>
      <c r="O137" s="37">
        <f>(J122-J123)/J122</f>
        <v>0.26374269005847956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0.23193010325655283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-1.1375387797311272E-2</v>
      </c>
      <c r="P139" s="2"/>
    </row>
    <row r="140" spans="1:16" x14ac:dyDescent="0.25">
      <c r="A140" s="2"/>
      <c r="B140" s="41"/>
      <c r="C140" s="45" t="s">
        <v>71</v>
      </c>
      <c r="D140" s="33">
        <v>91.2</v>
      </c>
      <c r="E140" s="33"/>
      <c r="F140" s="34"/>
      <c r="G140" s="46"/>
      <c r="H140" s="47" t="s">
        <v>1</v>
      </c>
      <c r="I140" s="33">
        <v>303</v>
      </c>
      <c r="J140" s="33">
        <v>232</v>
      </c>
      <c r="K140" s="34">
        <f>I140-J140</f>
        <v>71</v>
      </c>
      <c r="M140" s="123" t="s">
        <v>73</v>
      </c>
      <c r="N140" s="124"/>
      <c r="O140" s="70">
        <f>(J122-J125)/J122</f>
        <v>0.42807017543859649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69.05</v>
      </c>
      <c r="F141" s="34">
        <v>94.52</v>
      </c>
      <c r="G141" s="48">
        <v>5.3</v>
      </c>
      <c r="H141" s="65" t="s">
        <v>2</v>
      </c>
      <c r="I141" s="35">
        <v>236</v>
      </c>
      <c r="J141" s="35">
        <v>210</v>
      </c>
      <c r="K141" s="34">
        <f>I141-J141</f>
        <v>26</v>
      </c>
      <c r="L141" s="49"/>
      <c r="M141" s="113" t="s">
        <v>75</v>
      </c>
      <c r="N141" s="114"/>
      <c r="O141" s="71">
        <f>(J121-J125)/J121</f>
        <v>0.67976424361493126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77.45</v>
      </c>
      <c r="E142" s="33">
        <v>59.74</v>
      </c>
      <c r="F142" s="34">
        <v>77.14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77.7</v>
      </c>
      <c r="E143" s="33">
        <v>50.78</v>
      </c>
      <c r="F143" s="34">
        <v>65.36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276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277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278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279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280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799.83333333333337</v>
      </c>
    </row>
    <row r="7" spans="1:19" x14ac:dyDescent="0.25">
      <c r="A7" s="2"/>
      <c r="C7" s="9" t="s">
        <v>26</v>
      </c>
      <c r="D7" s="10"/>
      <c r="E7" s="10"/>
      <c r="F7" s="11">
        <v>545</v>
      </c>
      <c r="G7" s="12"/>
      <c r="H7" s="12"/>
      <c r="I7" s="12"/>
      <c r="J7" s="138">
        <f>AVERAGE(F7:I7)</f>
        <v>545</v>
      </c>
      <c r="K7" s="139"/>
      <c r="M7" s="8">
        <v>2</v>
      </c>
      <c r="N7" s="140">
        <v>9.8000000000000007</v>
      </c>
      <c r="O7" s="141"/>
      <c r="P7" s="2"/>
      <c r="R7" s="56" t="s">
        <v>1</v>
      </c>
      <c r="S7" s="72">
        <f>AVERAGE(J10,J67,J122)</f>
        <v>376.08333333333331</v>
      </c>
    </row>
    <row r="8" spans="1:19" x14ac:dyDescent="0.25">
      <c r="A8" s="2"/>
      <c r="C8" s="9" t="s">
        <v>27</v>
      </c>
      <c r="D8" s="10"/>
      <c r="E8" s="10"/>
      <c r="F8" s="11">
        <v>501</v>
      </c>
      <c r="G8" s="12"/>
      <c r="H8" s="12"/>
      <c r="I8" s="12"/>
      <c r="J8" s="138">
        <f t="shared" ref="J8:J13" si="0">AVERAGE(F8:I8)</f>
        <v>501</v>
      </c>
      <c r="K8" s="139"/>
      <c r="M8" s="8">
        <v>3</v>
      </c>
      <c r="N8" s="140">
        <v>9.3000000000000007</v>
      </c>
      <c r="O8" s="141"/>
      <c r="P8" s="2"/>
      <c r="R8" s="56" t="s">
        <v>2</v>
      </c>
      <c r="S8" s="73">
        <f>AVERAGE(J13,J70,J125)</f>
        <v>158.25</v>
      </c>
    </row>
    <row r="9" spans="1:19" x14ac:dyDescent="0.25">
      <c r="A9" s="2"/>
      <c r="C9" s="9" t="s">
        <v>28</v>
      </c>
      <c r="D9" s="11">
        <v>61.81</v>
      </c>
      <c r="E9" s="11">
        <v>6.1</v>
      </c>
      <c r="F9" s="11">
        <v>832</v>
      </c>
      <c r="G9" s="11">
        <v>813</v>
      </c>
      <c r="H9" s="11">
        <v>828</v>
      </c>
      <c r="I9" s="11">
        <v>831</v>
      </c>
      <c r="J9" s="138">
        <f t="shared" si="0"/>
        <v>826</v>
      </c>
      <c r="K9" s="139"/>
      <c r="M9" s="8">
        <v>4</v>
      </c>
      <c r="N9" s="140">
        <v>8.4</v>
      </c>
      <c r="O9" s="141"/>
      <c r="P9" s="2"/>
      <c r="R9" s="74" t="s">
        <v>261</v>
      </c>
      <c r="S9" s="76">
        <f>S6-S7</f>
        <v>423.75000000000006</v>
      </c>
    </row>
    <row r="10" spans="1:19" x14ac:dyDescent="0.25">
      <c r="A10" s="2"/>
      <c r="C10" s="9" t="s">
        <v>30</v>
      </c>
      <c r="D10" s="11">
        <v>57.27</v>
      </c>
      <c r="E10" s="11">
        <v>8</v>
      </c>
      <c r="F10" s="11">
        <v>352</v>
      </c>
      <c r="G10" s="11">
        <v>393</v>
      </c>
      <c r="H10" s="11">
        <v>402</v>
      </c>
      <c r="I10" s="11">
        <v>412</v>
      </c>
      <c r="J10" s="138">
        <f t="shared" si="0"/>
        <v>389.75</v>
      </c>
      <c r="K10" s="139"/>
      <c r="M10" s="8">
        <v>5</v>
      </c>
      <c r="N10" s="140">
        <v>7.9</v>
      </c>
      <c r="O10" s="141"/>
      <c r="P10" s="2"/>
      <c r="R10" s="74" t="s">
        <v>31</v>
      </c>
      <c r="S10" s="76">
        <f>S7-S8</f>
        <v>217.83333333333331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202</v>
      </c>
      <c r="G11" s="63">
        <v>237</v>
      </c>
      <c r="H11" s="63">
        <v>248</v>
      </c>
      <c r="I11" s="63">
        <v>241</v>
      </c>
      <c r="J11" s="138">
        <f t="shared" si="0"/>
        <v>232</v>
      </c>
      <c r="K11" s="139"/>
      <c r="M11" s="13">
        <v>6</v>
      </c>
      <c r="N11" s="142">
        <v>7.2</v>
      </c>
      <c r="O11" s="143"/>
      <c r="P11" s="2"/>
      <c r="R11" s="74" t="s">
        <v>29</v>
      </c>
      <c r="S11" s="75">
        <f>S6-S8</f>
        <v>641.58333333333337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177</v>
      </c>
      <c r="G12" s="63">
        <v>171</v>
      </c>
      <c r="H12" s="63">
        <v>169</v>
      </c>
      <c r="I12" s="63">
        <v>172</v>
      </c>
      <c r="J12" s="138">
        <f t="shared" si="0"/>
        <v>172.25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0.52979787455719951</v>
      </c>
    </row>
    <row r="13" spans="1:19" ht="15.75" thickBot="1" x14ac:dyDescent="0.3">
      <c r="A13" s="2"/>
      <c r="C13" s="14" t="s">
        <v>38</v>
      </c>
      <c r="D13" s="15">
        <v>53.25</v>
      </c>
      <c r="E13" s="15">
        <v>8.1999999999999993</v>
      </c>
      <c r="F13" s="15">
        <v>175</v>
      </c>
      <c r="G13" s="15">
        <v>168</v>
      </c>
      <c r="H13" s="15">
        <v>166</v>
      </c>
      <c r="I13" s="15">
        <v>169</v>
      </c>
      <c r="J13" s="144">
        <f t="shared" si="0"/>
        <v>169.5</v>
      </c>
      <c r="K13" s="145"/>
      <c r="M13" s="67" t="s">
        <v>39</v>
      </c>
      <c r="N13" s="65">
        <v>3.73</v>
      </c>
      <c r="O13" s="66"/>
      <c r="P13" s="2"/>
      <c r="R13" s="77" t="s">
        <v>37</v>
      </c>
      <c r="S13" s="78">
        <f>S10/S7</f>
        <v>0.57921559937957012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0.80214628047509895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12.5</v>
      </c>
      <c r="E16" s="11">
        <v>6.8</v>
      </c>
      <c r="F16" s="22">
        <v>838</v>
      </c>
      <c r="G16" s="16"/>
      <c r="H16" s="23" t="s">
        <v>1</v>
      </c>
      <c r="I16" s="133">
        <v>4.82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62.86</v>
      </c>
      <c r="E17" s="11"/>
      <c r="F17" s="22">
        <v>191</v>
      </c>
      <c r="G17" s="16"/>
      <c r="H17" s="27" t="s">
        <v>2</v>
      </c>
      <c r="I17" s="135">
        <v>4.49</v>
      </c>
      <c r="J17" s="135"/>
      <c r="K17" s="136"/>
      <c r="M17" s="65">
        <v>6.9</v>
      </c>
      <c r="N17" s="28">
        <v>66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65.540000000000006</v>
      </c>
      <c r="E18" s="11"/>
      <c r="F18" s="22">
        <v>188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63.48</v>
      </c>
      <c r="E20" s="11"/>
      <c r="F20" s="22">
        <v>183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74.900000000000006</v>
      </c>
      <c r="E21" s="11"/>
      <c r="F21" s="22">
        <v>1575</v>
      </c>
      <c r="G21" s="16"/>
      <c r="H21" s="125">
        <v>1</v>
      </c>
      <c r="I21" s="127">
        <v>365</v>
      </c>
      <c r="J21" s="127">
        <v>201</v>
      </c>
      <c r="K21" s="129">
        <f>((I21-J21)/I21)</f>
        <v>0.44931506849315067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74.25</v>
      </c>
      <c r="E22" s="11">
        <v>7.2</v>
      </c>
      <c r="F22" s="22">
        <v>494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476</v>
      </c>
      <c r="G23" s="16"/>
      <c r="H23" s="125">
        <v>12</v>
      </c>
      <c r="I23" s="127">
        <v>296</v>
      </c>
      <c r="J23" s="127">
        <v>172</v>
      </c>
      <c r="K23" s="129">
        <f>((I23-J23)/I23)</f>
        <v>0.41891891891891891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75.47</v>
      </c>
      <c r="E24" s="11">
        <v>6.5</v>
      </c>
      <c r="F24" s="22">
        <v>885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0.52814769975786924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868</v>
      </c>
      <c r="G25" s="16"/>
      <c r="M25" s="118" t="s">
        <v>64</v>
      </c>
      <c r="N25" s="119"/>
      <c r="O25" s="37">
        <f>(J10-J11)/J10</f>
        <v>0.404746632456703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0.25754310344827586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1.5965166908563134E-2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91.35</v>
      </c>
      <c r="E28" s="33"/>
      <c r="F28" s="34"/>
      <c r="G28" s="46"/>
      <c r="H28" s="47" t="s">
        <v>72</v>
      </c>
      <c r="I28" s="33">
        <v>289</v>
      </c>
      <c r="J28" s="33">
        <v>259</v>
      </c>
      <c r="K28" s="34">
        <f>I28-J28</f>
        <v>30</v>
      </c>
      <c r="M28" s="123" t="s">
        <v>73</v>
      </c>
      <c r="N28" s="124"/>
      <c r="O28" s="70">
        <f>(J10-J13)/J10</f>
        <v>0.56510583707504813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68.760000000000005</v>
      </c>
      <c r="F29" s="34">
        <v>94.39</v>
      </c>
      <c r="G29" s="48">
        <v>5.6</v>
      </c>
      <c r="H29" s="65" t="s">
        <v>2</v>
      </c>
      <c r="I29" s="35">
        <v>181</v>
      </c>
      <c r="J29" s="35">
        <v>162</v>
      </c>
      <c r="K29" s="36">
        <f>I29-J29</f>
        <v>19</v>
      </c>
      <c r="L29" s="49"/>
      <c r="M29" s="113" t="s">
        <v>75</v>
      </c>
      <c r="N29" s="114"/>
      <c r="O29" s="71">
        <f>(J9-J13)/J9</f>
        <v>0.7947941888619855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78.150000000000006</v>
      </c>
      <c r="E30" s="33">
        <v>60.15</v>
      </c>
      <c r="F30" s="34">
        <v>76.97</v>
      </c>
      <c r="P30" s="2"/>
    </row>
    <row r="31" spans="1:16" ht="15" customHeight="1" x14ac:dyDescent="0.25">
      <c r="A31" s="2"/>
      <c r="B31" s="41"/>
      <c r="C31" s="45" t="s">
        <v>77</v>
      </c>
      <c r="D31" s="33">
        <v>77</v>
      </c>
      <c r="E31" s="33">
        <v>50.4</v>
      </c>
      <c r="F31" s="34">
        <v>65.45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281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282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283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284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285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575</v>
      </c>
      <c r="G64" s="12"/>
      <c r="H64" s="12"/>
      <c r="I64" s="12"/>
      <c r="J64" s="138">
        <f>AVERAGE(F64:I64)</f>
        <v>575</v>
      </c>
      <c r="K64" s="139"/>
      <c r="M64" s="8">
        <v>2</v>
      </c>
      <c r="N64" s="140">
        <v>9.6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494</v>
      </c>
      <c r="G65" s="12"/>
      <c r="H65" s="12"/>
      <c r="I65" s="12"/>
      <c r="J65" s="138">
        <f t="shared" ref="J65:J70" si="1">AVERAGE(F65:I65)</f>
        <v>494</v>
      </c>
      <c r="K65" s="139"/>
      <c r="M65" s="8">
        <v>3</v>
      </c>
      <c r="N65" s="140">
        <v>9.4</v>
      </c>
      <c r="O65" s="141"/>
      <c r="P65" s="2"/>
    </row>
    <row r="66" spans="1:16" ht="15" customHeight="1" x14ac:dyDescent="0.25">
      <c r="A66" s="2"/>
      <c r="C66" s="9" t="s">
        <v>28</v>
      </c>
      <c r="D66" s="11">
        <v>62.54</v>
      </c>
      <c r="E66" s="11">
        <v>7</v>
      </c>
      <c r="F66" s="11">
        <v>802</v>
      </c>
      <c r="G66" s="11">
        <v>806</v>
      </c>
      <c r="H66" s="11">
        <v>777</v>
      </c>
      <c r="I66" s="11">
        <v>763</v>
      </c>
      <c r="J66" s="138">
        <f t="shared" si="1"/>
        <v>787</v>
      </c>
      <c r="K66" s="139"/>
      <c r="M66" s="8">
        <v>4</v>
      </c>
      <c r="N66" s="140">
        <v>8.5</v>
      </c>
      <c r="O66" s="141"/>
      <c r="P66" s="2"/>
    </row>
    <row r="67" spans="1:16" ht="15" customHeight="1" x14ac:dyDescent="0.25">
      <c r="A67" s="2"/>
      <c r="C67" s="9" t="s">
        <v>30</v>
      </c>
      <c r="D67" s="11">
        <v>58.8</v>
      </c>
      <c r="E67" s="11">
        <v>8.1</v>
      </c>
      <c r="F67" s="11">
        <v>342</v>
      </c>
      <c r="G67" s="11">
        <v>339</v>
      </c>
      <c r="H67" s="11">
        <v>355</v>
      </c>
      <c r="I67" s="11">
        <v>396</v>
      </c>
      <c r="J67" s="138">
        <f t="shared" si="1"/>
        <v>358</v>
      </c>
      <c r="K67" s="139"/>
      <c r="M67" s="8">
        <v>5</v>
      </c>
      <c r="N67" s="140">
        <v>7.9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226</v>
      </c>
      <c r="G68" s="63">
        <v>221</v>
      </c>
      <c r="H68" s="63">
        <v>232</v>
      </c>
      <c r="I68" s="63">
        <v>230</v>
      </c>
      <c r="J68" s="138">
        <f t="shared" si="1"/>
        <v>227.25</v>
      </c>
      <c r="K68" s="139"/>
      <c r="M68" s="13">
        <v>6</v>
      </c>
      <c r="N68" s="142">
        <v>7.4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145</v>
      </c>
      <c r="G69" s="63">
        <v>138</v>
      </c>
      <c r="H69" s="63">
        <v>134</v>
      </c>
      <c r="I69" s="63">
        <v>136</v>
      </c>
      <c r="J69" s="138">
        <f t="shared" si="1"/>
        <v>138.25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58.84</v>
      </c>
      <c r="E70" s="15">
        <v>7.9</v>
      </c>
      <c r="F70" s="15">
        <v>158</v>
      </c>
      <c r="G70" s="15">
        <v>141</v>
      </c>
      <c r="H70" s="15">
        <v>137</v>
      </c>
      <c r="I70" s="15">
        <v>149</v>
      </c>
      <c r="J70" s="144">
        <f t="shared" si="1"/>
        <v>146.25</v>
      </c>
      <c r="K70" s="145"/>
      <c r="M70" s="67" t="s">
        <v>39</v>
      </c>
      <c r="N70" s="65">
        <v>4.95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11.06</v>
      </c>
      <c r="E73" s="11">
        <v>9.6</v>
      </c>
      <c r="F73" s="22">
        <v>888</v>
      </c>
      <c r="G73" s="16"/>
      <c r="H73" s="23" t="s">
        <v>1</v>
      </c>
      <c r="I73" s="133">
        <v>4.55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63.71</v>
      </c>
      <c r="E74" s="11"/>
      <c r="F74" s="22">
        <v>164</v>
      </c>
      <c r="G74" s="16"/>
      <c r="H74" s="27" t="s">
        <v>2</v>
      </c>
      <c r="I74" s="135">
        <v>4.0199999999999996</v>
      </c>
      <c r="J74" s="135"/>
      <c r="K74" s="136"/>
      <c r="M74" s="65">
        <v>6.7</v>
      </c>
      <c r="N74" s="28">
        <v>61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63.45</v>
      </c>
      <c r="E75" s="11"/>
      <c r="F75" s="22">
        <v>161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65.88</v>
      </c>
      <c r="E77" s="11"/>
      <c r="F77" s="22">
        <v>157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74.489999999999995</v>
      </c>
      <c r="E78" s="11"/>
      <c r="F78" s="22">
        <v>1472</v>
      </c>
      <c r="G78" s="16"/>
      <c r="H78" s="125">
        <v>1</v>
      </c>
      <c r="I78" s="127">
        <v>358</v>
      </c>
      <c r="J78" s="127">
        <v>216</v>
      </c>
      <c r="K78" s="129">
        <f>((I78-J78)/I78)</f>
        <v>0.39664804469273746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75.11</v>
      </c>
      <c r="E79" s="11">
        <v>7.3</v>
      </c>
      <c r="F79" s="22">
        <v>435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384</v>
      </c>
      <c r="G80" s="16"/>
      <c r="H80" s="125">
        <v>5</v>
      </c>
      <c r="I80" s="127">
        <v>234</v>
      </c>
      <c r="J80" s="127">
        <v>172</v>
      </c>
      <c r="K80" s="129">
        <f>((I80-J80)/I80)</f>
        <v>0.26495726495726496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76.28</v>
      </c>
      <c r="E81" s="11">
        <v>6.4</v>
      </c>
      <c r="F81" s="22">
        <v>852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0.54510800508259216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818</v>
      </c>
      <c r="G82" s="16"/>
      <c r="M82" s="118" t="s">
        <v>64</v>
      </c>
      <c r="N82" s="119"/>
      <c r="O82" s="37">
        <f>(J67-J68)/J67</f>
        <v>0.36522346368715086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0.39163916391639164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-5.7866184448462928E-2</v>
      </c>
      <c r="P84" s="2"/>
    </row>
    <row r="85" spans="1:16" x14ac:dyDescent="0.25">
      <c r="A85" s="2"/>
      <c r="B85" s="41"/>
      <c r="C85" s="45" t="s">
        <v>71</v>
      </c>
      <c r="D85" s="33">
        <v>91.27</v>
      </c>
      <c r="E85" s="33"/>
      <c r="F85" s="34"/>
      <c r="G85" s="46"/>
      <c r="H85" s="47" t="s">
        <v>1</v>
      </c>
      <c r="I85" s="33">
        <v>361</v>
      </c>
      <c r="J85" s="33">
        <v>310</v>
      </c>
      <c r="K85" s="34">
        <f>I85-J85</f>
        <v>51</v>
      </c>
      <c r="M85" s="123" t="s">
        <v>73</v>
      </c>
      <c r="N85" s="124"/>
      <c r="O85" s="70">
        <f>(J67-J70)/J67</f>
        <v>0.59148044692737434</v>
      </c>
      <c r="P85" s="2"/>
    </row>
    <row r="86" spans="1:16" ht="15.75" thickBot="1" x14ac:dyDescent="0.3">
      <c r="A86" s="2"/>
      <c r="B86" s="41"/>
      <c r="C86" s="45" t="s">
        <v>74</v>
      </c>
      <c r="D86" s="33">
        <v>72.45</v>
      </c>
      <c r="E86" s="33">
        <v>68.569999999999993</v>
      </c>
      <c r="F86" s="34">
        <v>94.65</v>
      </c>
      <c r="G86" s="48">
        <v>5.5</v>
      </c>
      <c r="H86" s="65" t="s">
        <v>2</v>
      </c>
      <c r="I86" s="35">
        <v>171</v>
      </c>
      <c r="J86" s="35">
        <v>138</v>
      </c>
      <c r="K86" s="34">
        <f>I86-J86</f>
        <v>33</v>
      </c>
      <c r="L86" s="49"/>
      <c r="M86" s="113" t="s">
        <v>75</v>
      </c>
      <c r="N86" s="114"/>
      <c r="O86" s="71">
        <f>(J66-J70)/J66</f>
        <v>0.81416772554002537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78.55</v>
      </c>
      <c r="E87" s="33">
        <v>59.97</v>
      </c>
      <c r="F87" s="34">
        <v>76.349999999999994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50.11</v>
      </c>
      <c r="F88" s="34">
        <v>65.209999999999994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54.05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91.72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286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287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288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289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290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291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559</v>
      </c>
      <c r="G119" s="12"/>
      <c r="H119" s="12"/>
      <c r="I119" s="12"/>
      <c r="J119" s="138">
        <f>AVERAGE(F119:I119)</f>
        <v>559</v>
      </c>
      <c r="K119" s="139"/>
      <c r="M119" s="8">
        <v>2</v>
      </c>
      <c r="N119" s="140">
        <v>9.6999999999999993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488</v>
      </c>
      <c r="G120" s="12"/>
      <c r="H120" s="12"/>
      <c r="I120" s="12"/>
      <c r="J120" s="138">
        <f t="shared" ref="J120:J125" si="2">AVERAGE(F120:I120)</f>
        <v>488</v>
      </c>
      <c r="K120" s="139"/>
      <c r="M120" s="8">
        <v>3</v>
      </c>
      <c r="N120" s="140">
        <v>9.1999999999999993</v>
      </c>
      <c r="O120" s="141"/>
      <c r="P120" s="2"/>
    </row>
    <row r="121" spans="1:16" x14ac:dyDescent="0.25">
      <c r="A121" s="2"/>
      <c r="C121" s="9" t="s">
        <v>28</v>
      </c>
      <c r="D121" s="11">
        <v>59.77</v>
      </c>
      <c r="E121" s="11">
        <v>7.1</v>
      </c>
      <c r="F121" s="11">
        <v>784</v>
      </c>
      <c r="G121" s="11">
        <v>801</v>
      </c>
      <c r="H121" s="11">
        <v>777</v>
      </c>
      <c r="I121" s="11">
        <v>784</v>
      </c>
      <c r="J121" s="138">
        <f t="shared" si="2"/>
        <v>786.5</v>
      </c>
      <c r="K121" s="139"/>
      <c r="M121" s="8">
        <v>4</v>
      </c>
      <c r="N121" s="140">
        <v>8.3000000000000007</v>
      </c>
      <c r="O121" s="141"/>
      <c r="P121" s="2"/>
    </row>
    <row r="122" spans="1:16" x14ac:dyDescent="0.25">
      <c r="A122" s="2"/>
      <c r="C122" s="9" t="s">
        <v>30</v>
      </c>
      <c r="D122" s="11">
        <v>58.42</v>
      </c>
      <c r="E122" s="11">
        <v>8.4</v>
      </c>
      <c r="F122" s="11">
        <v>379</v>
      </c>
      <c r="G122" s="11">
        <v>388</v>
      </c>
      <c r="H122" s="11">
        <v>378</v>
      </c>
      <c r="I122" s="11">
        <v>377</v>
      </c>
      <c r="J122" s="138">
        <f t="shared" si="2"/>
        <v>380.5</v>
      </c>
      <c r="K122" s="139"/>
      <c r="M122" s="8">
        <v>5</v>
      </c>
      <c r="N122" s="140">
        <v>8.1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301</v>
      </c>
      <c r="G123" s="63">
        <v>309</v>
      </c>
      <c r="H123" s="63">
        <v>299</v>
      </c>
      <c r="I123" s="63">
        <v>286</v>
      </c>
      <c r="J123" s="138">
        <f t="shared" si="2"/>
        <v>298.75</v>
      </c>
      <c r="K123" s="139"/>
      <c r="M123" s="13">
        <v>6</v>
      </c>
      <c r="N123" s="142">
        <v>7.5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155</v>
      </c>
      <c r="G124" s="63">
        <v>160</v>
      </c>
      <c r="H124" s="63">
        <v>150</v>
      </c>
      <c r="I124" s="63">
        <v>159</v>
      </c>
      <c r="J124" s="138">
        <f t="shared" si="2"/>
        <v>156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57.91</v>
      </c>
      <c r="E125" s="15">
        <v>7.2</v>
      </c>
      <c r="F125" s="15">
        <v>161</v>
      </c>
      <c r="G125" s="15">
        <v>164</v>
      </c>
      <c r="H125" s="15">
        <v>160</v>
      </c>
      <c r="I125" s="15">
        <v>151</v>
      </c>
      <c r="J125" s="144">
        <f t="shared" si="2"/>
        <v>159</v>
      </c>
      <c r="K125" s="145"/>
      <c r="M125" s="67" t="s">
        <v>39</v>
      </c>
      <c r="N125" s="65">
        <v>4.47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10.27</v>
      </c>
      <c r="E128" s="11">
        <v>9.9</v>
      </c>
      <c r="F128" s="22">
        <v>987</v>
      </c>
      <c r="G128" s="16"/>
      <c r="H128" s="23" t="s">
        <v>1</v>
      </c>
      <c r="I128" s="133">
        <v>5.27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64.06</v>
      </c>
      <c r="E129" s="11"/>
      <c r="F129" s="22">
        <v>144</v>
      </c>
      <c r="G129" s="16"/>
      <c r="H129" s="27" t="s">
        <v>2</v>
      </c>
      <c r="I129" s="135">
        <v>5.04</v>
      </c>
      <c r="J129" s="135"/>
      <c r="K129" s="136"/>
      <c r="M129" s="65">
        <v>6.9</v>
      </c>
      <c r="N129" s="28">
        <v>123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65.010000000000005</v>
      </c>
      <c r="E130" s="11"/>
      <c r="F130" s="22">
        <v>159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65.33</v>
      </c>
      <c r="E132" s="11"/>
      <c r="F132" s="22">
        <v>131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75.59</v>
      </c>
      <c r="E133" s="11"/>
      <c r="F133" s="22">
        <v>1509</v>
      </c>
      <c r="G133" s="16"/>
      <c r="H133" s="125">
        <v>3</v>
      </c>
      <c r="I133" s="127">
        <v>619</v>
      </c>
      <c r="J133" s="127">
        <v>150</v>
      </c>
      <c r="K133" s="129">
        <f>((I133-J133)/I133)</f>
        <v>0.7576736672051696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71.88</v>
      </c>
      <c r="E134" s="11">
        <v>7.2</v>
      </c>
      <c r="F134" s="22">
        <v>432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420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75.03</v>
      </c>
      <c r="E136" s="11">
        <v>6.4</v>
      </c>
      <c r="F136" s="22">
        <v>1039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0.51621106166560715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1012</v>
      </c>
      <c r="G137" s="16"/>
      <c r="M137" s="118" t="s">
        <v>64</v>
      </c>
      <c r="N137" s="119"/>
      <c r="O137" s="37">
        <f>(J122-J123)/J122</f>
        <v>0.21484888304862024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0.47782426778242676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-1.9230769230769232E-2</v>
      </c>
      <c r="P139" s="2"/>
    </row>
    <row r="140" spans="1:16" x14ac:dyDescent="0.25">
      <c r="A140" s="2"/>
      <c r="B140" s="41"/>
      <c r="C140" s="45" t="s">
        <v>71</v>
      </c>
      <c r="D140" s="33">
        <v>90.88</v>
      </c>
      <c r="E140" s="33"/>
      <c r="F140" s="34"/>
      <c r="G140" s="46"/>
      <c r="H140" s="47" t="s">
        <v>1</v>
      </c>
      <c r="I140" s="33">
        <v>781</v>
      </c>
      <c r="J140" s="33">
        <v>689</v>
      </c>
      <c r="K140" s="34">
        <f>I140-J140</f>
        <v>92</v>
      </c>
      <c r="M140" s="123" t="s">
        <v>73</v>
      </c>
      <c r="N140" s="124"/>
      <c r="O140" s="70">
        <f>(J122-J125)/J122</f>
        <v>0.58212877792378448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67.98</v>
      </c>
      <c r="F141" s="34">
        <v>93.06</v>
      </c>
      <c r="G141" s="48">
        <v>6</v>
      </c>
      <c r="H141" s="65" t="s">
        <v>2</v>
      </c>
      <c r="I141" s="35">
        <v>200</v>
      </c>
      <c r="J141" s="35">
        <v>180</v>
      </c>
      <c r="K141" s="34">
        <f>I141-J141</f>
        <v>20</v>
      </c>
      <c r="L141" s="49"/>
      <c r="M141" s="113" t="s">
        <v>75</v>
      </c>
      <c r="N141" s="114"/>
      <c r="O141" s="71">
        <f>(J121-J125)/J121</f>
        <v>0.79783852511125242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74.75</v>
      </c>
      <c r="E142" s="33">
        <v>57.57</v>
      </c>
      <c r="F142" s="34">
        <v>77.03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70.95</v>
      </c>
      <c r="E143" s="33">
        <v>46.51</v>
      </c>
      <c r="F143" s="34">
        <v>65.56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55.88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91.02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292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293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294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295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296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zoomScale="85" zoomScaleNormal="85" workbookViewId="0">
      <selection activeCell="N124" sqref="N1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839.16666666666663</v>
      </c>
    </row>
    <row r="7" spans="1:19" x14ac:dyDescent="0.25">
      <c r="A7" s="2"/>
      <c r="C7" s="9" t="s">
        <v>26</v>
      </c>
      <c r="D7" s="10"/>
      <c r="E7" s="10"/>
      <c r="F7" s="11">
        <v>530</v>
      </c>
      <c r="G7" s="12"/>
      <c r="H7" s="12"/>
      <c r="I7" s="12"/>
      <c r="J7" s="138">
        <f>AVERAGE(F7:I7)</f>
        <v>530</v>
      </c>
      <c r="K7" s="139"/>
      <c r="M7" s="8">
        <v>2</v>
      </c>
      <c r="N7" s="140">
        <v>9.8000000000000007</v>
      </c>
      <c r="O7" s="141"/>
      <c r="P7" s="2"/>
      <c r="R7" s="56" t="s">
        <v>1</v>
      </c>
      <c r="S7" s="72">
        <f>AVERAGE(J10,J67,J122)</f>
        <v>447.33333333333331</v>
      </c>
    </row>
    <row r="8" spans="1:19" x14ac:dyDescent="0.25">
      <c r="A8" s="2"/>
      <c r="C8" s="9" t="s">
        <v>27</v>
      </c>
      <c r="D8" s="10"/>
      <c r="E8" s="10"/>
      <c r="F8" s="11">
        <v>495</v>
      </c>
      <c r="G8" s="12"/>
      <c r="H8" s="12"/>
      <c r="I8" s="12"/>
      <c r="J8" s="138">
        <f t="shared" ref="J8:J13" si="0">AVERAGE(F8:I8)</f>
        <v>495</v>
      </c>
      <c r="K8" s="139"/>
      <c r="M8" s="8">
        <v>3</v>
      </c>
      <c r="N8" s="140">
        <v>9.6</v>
      </c>
      <c r="O8" s="141"/>
      <c r="P8" s="2"/>
      <c r="R8" s="56" t="s">
        <v>2</v>
      </c>
      <c r="S8" s="73">
        <f>AVERAGE(J13,J70,J125)</f>
        <v>200.25</v>
      </c>
    </row>
    <row r="9" spans="1:19" x14ac:dyDescent="0.25">
      <c r="A9" s="2"/>
      <c r="C9" s="9" t="s">
        <v>28</v>
      </c>
      <c r="D9" s="11">
        <v>59.24</v>
      </c>
      <c r="E9" s="11">
        <v>6.9</v>
      </c>
      <c r="F9" s="11">
        <v>890</v>
      </c>
      <c r="G9" s="11">
        <v>845</v>
      </c>
      <c r="H9" s="11">
        <v>915</v>
      </c>
      <c r="I9" s="11">
        <v>879</v>
      </c>
      <c r="J9" s="138">
        <f t="shared" si="0"/>
        <v>882.25</v>
      </c>
      <c r="K9" s="139"/>
      <c r="M9" s="8">
        <v>4</v>
      </c>
      <c r="N9" s="140">
        <v>9.3000000000000007</v>
      </c>
      <c r="O9" s="141"/>
      <c r="P9" s="2"/>
      <c r="R9" s="74" t="s">
        <v>261</v>
      </c>
      <c r="S9" s="76">
        <f>S6-S7</f>
        <v>391.83333333333331</v>
      </c>
    </row>
    <row r="10" spans="1:19" x14ac:dyDescent="0.25">
      <c r="A10" s="2"/>
      <c r="C10" s="9" t="s">
        <v>30</v>
      </c>
      <c r="D10" s="11">
        <v>56.41</v>
      </c>
      <c r="E10" s="11">
        <v>8.9</v>
      </c>
      <c r="F10" s="11">
        <v>468</v>
      </c>
      <c r="G10" s="11">
        <v>446</v>
      </c>
      <c r="H10" s="11">
        <v>460</v>
      </c>
      <c r="I10" s="11">
        <v>476</v>
      </c>
      <c r="J10" s="138">
        <f t="shared" si="0"/>
        <v>462.5</v>
      </c>
      <c r="K10" s="139"/>
      <c r="M10" s="8">
        <v>5</v>
      </c>
      <c r="N10" s="140">
        <v>8.5</v>
      </c>
      <c r="O10" s="141"/>
      <c r="P10" s="2"/>
      <c r="R10" s="74" t="s">
        <v>31</v>
      </c>
      <c r="S10" s="76">
        <f>S7-S8</f>
        <v>247.08333333333331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307</v>
      </c>
      <c r="G11" s="63">
        <v>287</v>
      </c>
      <c r="H11" s="63">
        <v>298</v>
      </c>
      <c r="I11" s="63">
        <v>292</v>
      </c>
      <c r="J11" s="138">
        <f t="shared" si="0"/>
        <v>296</v>
      </c>
      <c r="K11" s="139"/>
      <c r="M11" s="13">
        <v>6</v>
      </c>
      <c r="N11" s="142">
        <v>8.1999999999999993</v>
      </c>
      <c r="O11" s="143"/>
      <c r="P11" s="2"/>
      <c r="R11" s="74" t="s">
        <v>29</v>
      </c>
      <c r="S11" s="75">
        <f>S6-S8</f>
        <v>638.91666666666663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180</v>
      </c>
      <c r="G12" s="63">
        <v>174</v>
      </c>
      <c r="H12" s="63">
        <v>182</v>
      </c>
      <c r="I12" s="63">
        <v>187</v>
      </c>
      <c r="J12" s="138">
        <f t="shared" si="0"/>
        <v>180.75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0.46693147964250248</v>
      </c>
    </row>
    <row r="13" spans="1:19" ht="15.75" thickBot="1" x14ac:dyDescent="0.3">
      <c r="A13" s="2"/>
      <c r="C13" s="14" t="s">
        <v>38</v>
      </c>
      <c r="D13" s="15">
        <v>56.47</v>
      </c>
      <c r="E13" s="15">
        <v>7.6</v>
      </c>
      <c r="F13" s="15">
        <v>177</v>
      </c>
      <c r="G13" s="15">
        <v>172</v>
      </c>
      <c r="H13" s="15">
        <v>181</v>
      </c>
      <c r="I13" s="15">
        <v>184</v>
      </c>
      <c r="J13" s="144">
        <f t="shared" si="0"/>
        <v>178.5</v>
      </c>
      <c r="K13" s="145"/>
      <c r="M13" s="67" t="s">
        <v>39</v>
      </c>
      <c r="N13" s="65">
        <v>3.97</v>
      </c>
      <c r="O13" s="66"/>
      <c r="P13" s="2"/>
      <c r="R13" s="77" t="s">
        <v>37</v>
      </c>
      <c r="S13" s="78">
        <f>S10/S7</f>
        <v>0.55234724292101345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0.7613704071499503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13.73</v>
      </c>
      <c r="E16" s="11">
        <v>9.6</v>
      </c>
      <c r="F16" s="22">
        <v>1021</v>
      </c>
      <c r="G16" s="16"/>
      <c r="H16" s="23" t="s">
        <v>1</v>
      </c>
      <c r="I16" s="133">
        <v>5.16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60.98</v>
      </c>
      <c r="E17" s="11"/>
      <c r="F17" s="22">
        <v>161</v>
      </c>
      <c r="G17" s="16"/>
      <c r="H17" s="27" t="s">
        <v>2</v>
      </c>
      <c r="I17" s="135">
        <v>4.82</v>
      </c>
      <c r="J17" s="135"/>
      <c r="K17" s="136"/>
      <c r="M17" s="65">
        <v>6.9</v>
      </c>
      <c r="N17" s="28">
        <v>59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62.06</v>
      </c>
      <c r="E18" s="11"/>
      <c r="F18" s="22">
        <v>158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62.79</v>
      </c>
      <c r="E20" s="11"/>
      <c r="F20" s="22">
        <v>155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76.900000000000006</v>
      </c>
      <c r="E21" s="11"/>
      <c r="F21" s="22">
        <v>1602</v>
      </c>
      <c r="G21" s="16"/>
      <c r="H21" s="125">
        <v>4</v>
      </c>
      <c r="I21" s="127">
        <v>470</v>
      </c>
      <c r="J21" s="127">
        <v>277</v>
      </c>
      <c r="K21" s="129">
        <f>((I21-J21)/I21)</f>
        <v>0.41063829787234041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65.7</v>
      </c>
      <c r="E22" s="11">
        <v>7.4</v>
      </c>
      <c r="F22" s="22">
        <v>231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242</v>
      </c>
      <c r="G23" s="16"/>
      <c r="H23" s="125">
        <v>7</v>
      </c>
      <c r="I23" s="127">
        <v>309</v>
      </c>
      <c r="J23" s="127">
        <v>158</v>
      </c>
      <c r="K23" s="129">
        <f>((I23-J23)/I23)</f>
        <v>0.48867313915857608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76.400000000000006</v>
      </c>
      <c r="E24" s="11">
        <v>6.7</v>
      </c>
      <c r="F24" s="22">
        <v>801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0.47577217342023237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789</v>
      </c>
      <c r="G25" s="16"/>
      <c r="M25" s="118" t="s">
        <v>64</v>
      </c>
      <c r="N25" s="119"/>
      <c r="O25" s="37">
        <f>(J10-J11)/J10</f>
        <v>0.36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0.38935810810810811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1.2448132780082987E-2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</v>
      </c>
      <c r="E28" s="33"/>
      <c r="F28" s="34"/>
      <c r="G28" s="46"/>
      <c r="H28" s="47" t="s">
        <v>72</v>
      </c>
      <c r="I28" s="33">
        <v>309</v>
      </c>
      <c r="J28" s="33">
        <v>274</v>
      </c>
      <c r="K28" s="34">
        <f>I28-J28</f>
        <v>35</v>
      </c>
      <c r="M28" s="123" t="s">
        <v>73</v>
      </c>
      <c r="N28" s="124"/>
      <c r="O28" s="70">
        <f>(J10-J13)/J10</f>
        <v>0.614054054054054</v>
      </c>
      <c r="P28" s="2"/>
    </row>
    <row r="29" spans="1:16" ht="15.75" thickBot="1" x14ac:dyDescent="0.3">
      <c r="A29" s="2"/>
      <c r="B29" s="41"/>
      <c r="C29" s="45" t="s">
        <v>74</v>
      </c>
      <c r="D29" s="33">
        <v>72.900000000000006</v>
      </c>
      <c r="E29" s="33">
        <v>68.599999999999994</v>
      </c>
      <c r="F29" s="34">
        <v>94.1</v>
      </c>
      <c r="G29" s="48">
        <v>5.8</v>
      </c>
      <c r="H29" s="65" t="s">
        <v>2</v>
      </c>
      <c r="I29" s="35">
        <v>182</v>
      </c>
      <c r="J29" s="35">
        <v>158</v>
      </c>
      <c r="K29" s="36">
        <f>I29-J29</f>
        <v>24</v>
      </c>
      <c r="L29" s="49"/>
      <c r="M29" s="113" t="s">
        <v>75</v>
      </c>
      <c r="N29" s="114"/>
      <c r="O29" s="71">
        <f>(J9-J13)/J9</f>
        <v>0.79767639557948422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77.400000000000006</v>
      </c>
      <c r="E30" s="33">
        <v>59.52</v>
      </c>
      <c r="F30" s="34">
        <v>76.900000000000006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75.3</v>
      </c>
      <c r="E31" s="33">
        <v>49.29</v>
      </c>
      <c r="F31" s="34">
        <v>65.459999999999994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52.85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297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298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299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156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300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301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576</v>
      </c>
      <c r="G64" s="12"/>
      <c r="H64" s="12"/>
      <c r="I64" s="12"/>
      <c r="J64" s="138">
        <f>AVERAGE(F64:I64)</f>
        <v>576</v>
      </c>
      <c r="K64" s="139"/>
      <c r="M64" s="8">
        <v>2</v>
      </c>
      <c r="N64" s="140">
        <v>9.6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452</v>
      </c>
      <c r="G65" s="12"/>
      <c r="H65" s="12"/>
      <c r="I65" s="12"/>
      <c r="J65" s="138">
        <f t="shared" ref="J65:J70" si="1">AVERAGE(F65:I65)</f>
        <v>452</v>
      </c>
      <c r="K65" s="139"/>
      <c r="M65" s="8">
        <v>3</v>
      </c>
      <c r="N65" s="140">
        <v>9.4</v>
      </c>
      <c r="O65" s="141"/>
      <c r="P65" s="2"/>
    </row>
    <row r="66" spans="1:16" ht="15" customHeight="1" x14ac:dyDescent="0.25">
      <c r="A66" s="2"/>
      <c r="C66" s="9" t="s">
        <v>28</v>
      </c>
      <c r="D66" s="11">
        <v>60.18</v>
      </c>
      <c r="E66" s="11">
        <v>6.8</v>
      </c>
      <c r="F66" s="11">
        <v>850</v>
      </c>
      <c r="G66" s="11">
        <v>836</v>
      </c>
      <c r="H66" s="11">
        <v>838</v>
      </c>
      <c r="I66" s="11">
        <v>873</v>
      </c>
      <c r="J66" s="138">
        <f t="shared" si="1"/>
        <v>849.25</v>
      </c>
      <c r="K66" s="139"/>
      <c r="M66" s="8">
        <v>4</v>
      </c>
      <c r="N66" s="140">
        <v>8.6999999999999993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61.01</v>
      </c>
      <c r="E67" s="11">
        <v>9.1</v>
      </c>
      <c r="F67" s="11">
        <v>484</v>
      </c>
      <c r="G67" s="11">
        <v>459</v>
      </c>
      <c r="H67" s="11">
        <v>397</v>
      </c>
      <c r="I67" s="11">
        <v>355</v>
      </c>
      <c r="J67" s="138">
        <f t="shared" si="1"/>
        <v>423.75</v>
      </c>
      <c r="K67" s="139"/>
      <c r="M67" s="8">
        <v>5</v>
      </c>
      <c r="N67" s="140">
        <v>9.1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286</v>
      </c>
      <c r="G68" s="63">
        <v>274</v>
      </c>
      <c r="H68" s="63">
        <v>279</v>
      </c>
      <c r="I68" s="63">
        <v>246</v>
      </c>
      <c r="J68" s="138">
        <f t="shared" si="1"/>
        <v>271.25</v>
      </c>
      <c r="K68" s="139"/>
      <c r="M68" s="13">
        <v>6</v>
      </c>
      <c r="N68" s="142">
        <v>6.9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216</v>
      </c>
      <c r="G69" s="63">
        <v>201</v>
      </c>
      <c r="H69" s="63">
        <v>231</v>
      </c>
      <c r="I69" s="63">
        <v>202</v>
      </c>
      <c r="J69" s="138">
        <f t="shared" si="1"/>
        <v>212.5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</v>
      </c>
      <c r="E70" s="15">
        <v>8.8000000000000007</v>
      </c>
      <c r="F70" s="15">
        <v>218</v>
      </c>
      <c r="G70" s="15">
        <v>205</v>
      </c>
      <c r="H70" s="15">
        <v>234</v>
      </c>
      <c r="I70" s="15">
        <v>204</v>
      </c>
      <c r="J70" s="144">
        <f t="shared" si="1"/>
        <v>215.25</v>
      </c>
      <c r="K70" s="145"/>
      <c r="M70" s="67" t="s">
        <v>39</v>
      </c>
      <c r="N70" s="65">
        <v>3.74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15.67</v>
      </c>
      <c r="E73" s="11">
        <v>10.3</v>
      </c>
      <c r="F73" s="22">
        <v>922</v>
      </c>
      <c r="G73" s="16"/>
      <c r="H73" s="23" t="s">
        <v>1</v>
      </c>
      <c r="I73" s="133">
        <v>5.36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61.12</v>
      </c>
      <c r="E74" s="11"/>
      <c r="F74" s="22">
        <v>232</v>
      </c>
      <c r="G74" s="16"/>
      <c r="H74" s="27" t="s">
        <v>2</v>
      </c>
      <c r="I74" s="135">
        <v>5.08</v>
      </c>
      <c r="J74" s="135"/>
      <c r="K74" s="136"/>
      <c r="M74" s="65">
        <v>6.9</v>
      </c>
      <c r="N74" s="28">
        <v>75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66.61</v>
      </c>
      <c r="E75" s="11"/>
      <c r="F75" s="22">
        <v>222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63.29</v>
      </c>
      <c r="E77" s="11"/>
      <c r="F77" s="22">
        <v>223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75.7</v>
      </c>
      <c r="E78" s="11"/>
      <c r="F78" s="22">
        <v>1487</v>
      </c>
      <c r="G78" s="16"/>
      <c r="H78" s="125">
        <v>11</v>
      </c>
      <c r="I78" s="127">
        <v>455</v>
      </c>
      <c r="J78" s="127">
        <v>423</v>
      </c>
      <c r="K78" s="129">
        <f>((I78-J78)/I78)</f>
        <v>7.032967032967033E-2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77.39</v>
      </c>
      <c r="E79" s="11">
        <v>7.3</v>
      </c>
      <c r="F79" s="22">
        <v>419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423</v>
      </c>
      <c r="G80" s="16"/>
      <c r="H80" s="125">
        <v>8</v>
      </c>
      <c r="I80" s="127">
        <v>324</v>
      </c>
      <c r="J80" s="127">
        <v>255</v>
      </c>
      <c r="K80" s="129">
        <f>((I80-J80)/I80)</f>
        <v>0.21296296296296297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73.31</v>
      </c>
      <c r="E81" s="11">
        <v>6.1</v>
      </c>
      <c r="F81" s="22">
        <v>829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0.50103032087135713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856</v>
      </c>
      <c r="G82" s="16"/>
      <c r="M82" s="118" t="s">
        <v>64</v>
      </c>
      <c r="N82" s="119"/>
      <c r="O82" s="37">
        <f>(J67-J68)/J67</f>
        <v>0.35988200589970504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0.21658986175115208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-1.2941176470588235E-2</v>
      </c>
      <c r="P84" s="2"/>
    </row>
    <row r="85" spans="1:16" x14ac:dyDescent="0.25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1</v>
      </c>
      <c r="I85" s="33">
        <v>321</v>
      </c>
      <c r="J85" s="33">
        <v>259</v>
      </c>
      <c r="K85" s="34">
        <f>I85-J85</f>
        <v>62</v>
      </c>
      <c r="M85" s="123" t="s">
        <v>73</v>
      </c>
      <c r="N85" s="124"/>
      <c r="O85" s="70">
        <f>(J67-J70)/J67</f>
        <v>0.49203539823008852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68.94</v>
      </c>
      <c r="F86" s="34">
        <v>94.25</v>
      </c>
      <c r="G86" s="48">
        <v>5.3</v>
      </c>
      <c r="H86" s="65" t="s">
        <v>2</v>
      </c>
      <c r="I86" s="35">
        <v>221</v>
      </c>
      <c r="J86" s="35">
        <v>199</v>
      </c>
      <c r="K86" s="34">
        <f>I86-J86</f>
        <v>22</v>
      </c>
      <c r="L86" s="49"/>
      <c r="M86" s="113" t="s">
        <v>75</v>
      </c>
      <c r="N86" s="114"/>
      <c r="O86" s="71">
        <f>(J66-J70)/J66</f>
        <v>0.74654106564615841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78.099999999999994</v>
      </c>
      <c r="E87" s="33">
        <v>61.11</v>
      </c>
      <c r="F87" s="34">
        <v>76.959999999999994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77.849999999999994</v>
      </c>
      <c r="E88" s="33">
        <v>50.97</v>
      </c>
      <c r="F88" s="34">
        <v>65.47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302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303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163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304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305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591</v>
      </c>
      <c r="G119" s="12"/>
      <c r="H119" s="12"/>
      <c r="I119" s="12"/>
      <c r="J119" s="138">
        <f>AVERAGE(F119:I119)</f>
        <v>591</v>
      </c>
      <c r="K119" s="139"/>
      <c r="M119" s="8">
        <v>2</v>
      </c>
      <c r="N119" s="140">
        <v>9.8000000000000007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484</v>
      </c>
      <c r="G120" s="12"/>
      <c r="H120" s="12"/>
      <c r="I120" s="12"/>
      <c r="J120" s="138">
        <f t="shared" ref="J120:J125" si="2">AVERAGE(F120:I120)</f>
        <v>484</v>
      </c>
      <c r="K120" s="139"/>
      <c r="M120" s="8">
        <v>3</v>
      </c>
      <c r="N120" s="140">
        <v>9.3000000000000007</v>
      </c>
      <c r="O120" s="141"/>
      <c r="P120" s="2"/>
    </row>
    <row r="121" spans="1:16" x14ac:dyDescent="0.25">
      <c r="A121" s="2"/>
      <c r="C121" s="9" t="s">
        <v>28</v>
      </c>
      <c r="D121" s="11">
        <v>62.02</v>
      </c>
      <c r="E121" s="11">
        <v>7.2</v>
      </c>
      <c r="F121" s="11">
        <v>779</v>
      </c>
      <c r="G121" s="11">
        <v>791</v>
      </c>
      <c r="H121" s="11">
        <v>803</v>
      </c>
      <c r="I121" s="11">
        <v>771</v>
      </c>
      <c r="J121" s="138">
        <f t="shared" si="2"/>
        <v>786</v>
      </c>
      <c r="K121" s="139"/>
      <c r="M121" s="8">
        <v>4</v>
      </c>
      <c r="N121" s="140">
        <v>8.5</v>
      </c>
      <c r="O121" s="141"/>
      <c r="P121" s="2"/>
    </row>
    <row r="122" spans="1:16" x14ac:dyDescent="0.25">
      <c r="A122" s="2"/>
      <c r="C122" s="9" t="s">
        <v>30</v>
      </c>
      <c r="D122" s="11">
        <v>58.77</v>
      </c>
      <c r="E122" s="11">
        <v>8.5</v>
      </c>
      <c r="F122" s="11">
        <v>481</v>
      </c>
      <c r="G122" s="11">
        <v>476</v>
      </c>
      <c r="H122" s="11">
        <v>474</v>
      </c>
      <c r="I122" s="11">
        <v>392</v>
      </c>
      <c r="J122" s="138">
        <f t="shared" si="2"/>
        <v>455.75</v>
      </c>
      <c r="K122" s="139"/>
      <c r="M122" s="8">
        <v>5</v>
      </c>
      <c r="N122" s="140">
        <v>8.9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309</v>
      </c>
      <c r="G123" s="63">
        <v>315</v>
      </c>
      <c r="H123" s="63">
        <v>300</v>
      </c>
      <c r="I123" s="63">
        <v>288</v>
      </c>
      <c r="J123" s="138">
        <f t="shared" si="2"/>
        <v>303</v>
      </c>
      <c r="K123" s="139"/>
      <c r="M123" s="13">
        <v>6</v>
      </c>
      <c r="N123" s="142">
        <v>8.1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219</v>
      </c>
      <c r="G124" s="63">
        <v>222</v>
      </c>
      <c r="H124" s="63">
        <v>219</v>
      </c>
      <c r="I124" s="63">
        <v>181</v>
      </c>
      <c r="J124" s="138">
        <f t="shared" si="2"/>
        <v>210.25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58.06</v>
      </c>
      <c r="E125" s="15">
        <v>8.1</v>
      </c>
      <c r="F125" s="15">
        <v>212</v>
      </c>
      <c r="G125" s="15">
        <v>215</v>
      </c>
      <c r="H125" s="15">
        <v>211</v>
      </c>
      <c r="I125" s="15">
        <v>190</v>
      </c>
      <c r="J125" s="144">
        <f t="shared" si="2"/>
        <v>207</v>
      </c>
      <c r="K125" s="145"/>
      <c r="M125" s="67" t="s">
        <v>39</v>
      </c>
      <c r="N125" s="65">
        <v>3.97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22.71</v>
      </c>
      <c r="E128" s="11">
        <v>10.1</v>
      </c>
      <c r="F128" s="22">
        <v>1092</v>
      </c>
      <c r="G128" s="16"/>
      <c r="H128" s="23" t="s">
        <v>1</v>
      </c>
      <c r="I128" s="133">
        <v>5.27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64.69</v>
      </c>
      <c r="E129" s="11"/>
      <c r="F129" s="22">
        <v>216</v>
      </c>
      <c r="G129" s="16"/>
      <c r="H129" s="27" t="s">
        <v>2</v>
      </c>
      <c r="I129" s="135">
        <v>4.93</v>
      </c>
      <c r="J129" s="135"/>
      <c r="K129" s="136"/>
      <c r="M129" s="65">
        <v>6.8</v>
      </c>
      <c r="N129" s="28">
        <v>118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65.069999999999993</v>
      </c>
      <c r="E130" s="11"/>
      <c r="F130" s="22">
        <v>205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66.11</v>
      </c>
      <c r="E132" s="11"/>
      <c r="F132" s="22">
        <v>211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76.03</v>
      </c>
      <c r="E133" s="11"/>
      <c r="F133" s="22">
        <v>1552</v>
      </c>
      <c r="G133" s="16"/>
      <c r="H133" s="125">
        <v>1</v>
      </c>
      <c r="I133" s="127">
        <v>362</v>
      </c>
      <c r="J133" s="127">
        <v>191</v>
      </c>
      <c r="K133" s="129">
        <f>((I133-J133)/I133)</f>
        <v>0.47237569060773482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73.39</v>
      </c>
      <c r="E134" s="11">
        <v>8.1</v>
      </c>
      <c r="F134" s="22">
        <v>449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438</v>
      </c>
      <c r="G135" s="16"/>
      <c r="H135" s="125">
        <v>13</v>
      </c>
      <c r="I135" s="127">
        <v>259</v>
      </c>
      <c r="J135" s="127">
        <v>166</v>
      </c>
      <c r="K135" s="129">
        <f>((I135-J135)/I135)</f>
        <v>0.35907335907335908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75.44</v>
      </c>
      <c r="E136" s="11">
        <v>7.6</v>
      </c>
      <c r="F136" s="22">
        <v>972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0.4201653944020356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963</v>
      </c>
      <c r="G137" s="16"/>
      <c r="M137" s="118" t="s">
        <v>64</v>
      </c>
      <c r="N137" s="119"/>
      <c r="O137" s="37">
        <f>(J122-J123)/J122</f>
        <v>0.33516182117388921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0.30610561056105612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1.5457788347205707E-2</v>
      </c>
      <c r="P139" s="2"/>
    </row>
    <row r="140" spans="1:16" x14ac:dyDescent="0.25">
      <c r="A140" s="2"/>
      <c r="B140" s="41"/>
      <c r="C140" s="45" t="s">
        <v>71</v>
      </c>
      <c r="D140" s="33">
        <v>90.89</v>
      </c>
      <c r="E140" s="33"/>
      <c r="F140" s="34"/>
      <c r="G140" s="46"/>
      <c r="H140" s="47" t="s">
        <v>1</v>
      </c>
      <c r="I140" s="33">
        <v>661</v>
      </c>
      <c r="J140" s="33">
        <v>572</v>
      </c>
      <c r="K140" s="34">
        <f>I140-J140</f>
        <v>89</v>
      </c>
      <c r="M140" s="123" t="s">
        <v>73</v>
      </c>
      <c r="N140" s="124"/>
      <c r="O140" s="70">
        <f>(J122-J125)/J122</f>
        <v>0.54580362040592434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68.430000000000007</v>
      </c>
      <c r="F141" s="34">
        <v>93.55</v>
      </c>
      <c r="G141" s="48">
        <v>6.1</v>
      </c>
      <c r="H141" s="65" t="s">
        <v>2</v>
      </c>
      <c r="I141" s="35">
        <v>239</v>
      </c>
      <c r="J141" s="35">
        <v>214</v>
      </c>
      <c r="K141" s="34">
        <f>I141-J141</f>
        <v>25</v>
      </c>
      <c r="L141" s="49"/>
      <c r="M141" s="113" t="s">
        <v>75</v>
      </c>
      <c r="N141" s="114"/>
      <c r="O141" s="71">
        <f>(J121-J125)/J121</f>
        <v>0.73664122137404575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75.5</v>
      </c>
      <c r="E142" s="33">
        <v>58.19</v>
      </c>
      <c r="F142" s="34">
        <v>77.08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71.95</v>
      </c>
      <c r="E143" s="33">
        <v>46.99</v>
      </c>
      <c r="F143" s="34">
        <v>65.319999999999993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54.98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306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307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308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309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310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zoomScale="85" zoomScaleNormal="85" workbookViewId="0">
      <selection activeCell="C21" sqref="C21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719.66666666666663</v>
      </c>
    </row>
    <row r="7" spans="1:19" x14ac:dyDescent="0.25">
      <c r="A7" s="2"/>
      <c r="C7" s="9" t="s">
        <v>26</v>
      </c>
      <c r="D7" s="10"/>
      <c r="E7" s="10"/>
      <c r="F7" s="11">
        <v>624</v>
      </c>
      <c r="G7" s="12"/>
      <c r="H7" s="12"/>
      <c r="I7" s="12"/>
      <c r="J7" s="138">
        <f>AVERAGE(F7:I7)</f>
        <v>624</v>
      </c>
      <c r="K7" s="139"/>
      <c r="M7" s="8">
        <v>2</v>
      </c>
      <c r="N7" s="140">
        <v>9.3000000000000007</v>
      </c>
      <c r="O7" s="141"/>
      <c r="P7" s="2"/>
      <c r="R7" s="56" t="s">
        <v>1</v>
      </c>
      <c r="S7" s="72">
        <f>AVERAGE(J10,J67,J122)</f>
        <v>398.91666666666669</v>
      </c>
    </row>
    <row r="8" spans="1:19" x14ac:dyDescent="0.25">
      <c r="A8" s="2"/>
      <c r="C8" s="9" t="s">
        <v>27</v>
      </c>
      <c r="D8" s="10"/>
      <c r="E8" s="10"/>
      <c r="F8" s="11">
        <v>465</v>
      </c>
      <c r="G8" s="12"/>
      <c r="H8" s="12"/>
      <c r="I8" s="12"/>
      <c r="J8" s="138">
        <f t="shared" ref="J8:J13" si="0">AVERAGE(F8:I8)</f>
        <v>465</v>
      </c>
      <c r="K8" s="139"/>
      <c r="M8" s="8">
        <v>3</v>
      </c>
      <c r="N8" s="140">
        <v>8.8000000000000007</v>
      </c>
      <c r="O8" s="141"/>
      <c r="P8" s="2"/>
      <c r="R8" s="56" t="s">
        <v>2</v>
      </c>
      <c r="S8" s="73">
        <f>AVERAGE(J13,J70,J125)</f>
        <v>144.83333333333334</v>
      </c>
    </row>
    <row r="9" spans="1:19" x14ac:dyDescent="0.25">
      <c r="A9" s="2"/>
      <c r="C9" s="9" t="s">
        <v>28</v>
      </c>
      <c r="D9" s="11">
        <v>63.01</v>
      </c>
      <c r="E9" s="11">
        <v>6.9</v>
      </c>
      <c r="F9" s="11">
        <v>693</v>
      </c>
      <c r="G9" s="11">
        <v>703</v>
      </c>
      <c r="H9" s="11">
        <v>759</v>
      </c>
      <c r="I9" s="11">
        <v>702</v>
      </c>
      <c r="J9" s="138">
        <f t="shared" si="0"/>
        <v>714.25</v>
      </c>
      <c r="K9" s="139"/>
      <c r="M9" s="8">
        <v>4</v>
      </c>
      <c r="N9" s="140">
        <v>8.1999999999999993</v>
      </c>
      <c r="O9" s="141"/>
      <c r="P9" s="2"/>
      <c r="R9" s="74" t="s">
        <v>261</v>
      </c>
      <c r="S9" s="76">
        <f>S6-S7</f>
        <v>320.74999999999994</v>
      </c>
    </row>
    <row r="10" spans="1:19" x14ac:dyDescent="0.25">
      <c r="A10" s="2"/>
      <c r="C10" s="9" t="s">
        <v>30</v>
      </c>
      <c r="D10" s="11">
        <v>58.76</v>
      </c>
      <c r="E10" s="11">
        <v>8.6999999999999993</v>
      </c>
      <c r="F10" s="11">
        <v>368</v>
      </c>
      <c r="G10" s="11">
        <v>391</v>
      </c>
      <c r="H10" s="11">
        <v>382</v>
      </c>
      <c r="I10" s="11">
        <v>369</v>
      </c>
      <c r="J10" s="138">
        <f t="shared" si="0"/>
        <v>377.5</v>
      </c>
      <c r="K10" s="139"/>
      <c r="M10" s="8">
        <v>5</v>
      </c>
      <c r="N10" s="140">
        <v>8.1</v>
      </c>
      <c r="O10" s="141"/>
      <c r="P10" s="2"/>
      <c r="R10" s="74" t="s">
        <v>31</v>
      </c>
      <c r="S10" s="76">
        <f>S7-S8</f>
        <v>254.08333333333334</v>
      </c>
    </row>
    <row r="11" spans="1:19" ht="15.75" thickBot="1" x14ac:dyDescent="0.3">
      <c r="A11" s="2"/>
      <c r="C11" s="9" t="s">
        <v>32</v>
      </c>
      <c r="D11" s="11"/>
      <c r="E11" s="11"/>
      <c r="F11" s="11">
        <v>198</v>
      </c>
      <c r="G11" s="63">
        <v>208</v>
      </c>
      <c r="H11" s="63">
        <v>201</v>
      </c>
      <c r="I11" s="63">
        <v>230</v>
      </c>
      <c r="J11" s="138">
        <f t="shared" si="0"/>
        <v>209.25</v>
      </c>
      <c r="K11" s="139"/>
      <c r="M11" s="13">
        <v>6</v>
      </c>
      <c r="N11" s="142">
        <v>7.6</v>
      </c>
      <c r="O11" s="143"/>
      <c r="P11" s="2"/>
      <c r="R11" s="74" t="s">
        <v>29</v>
      </c>
      <c r="S11" s="75">
        <f>S6-S8</f>
        <v>574.83333333333326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118</v>
      </c>
      <c r="G12" s="63">
        <v>126</v>
      </c>
      <c r="H12" s="63">
        <v>125</v>
      </c>
      <c r="I12" s="63">
        <v>109</v>
      </c>
      <c r="J12" s="138">
        <f t="shared" si="0"/>
        <v>119.5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0.44569245020842979</v>
      </c>
    </row>
    <row r="13" spans="1:19" ht="15.75" thickBot="1" x14ac:dyDescent="0.3">
      <c r="A13" s="2"/>
      <c r="C13" s="14" t="s">
        <v>38</v>
      </c>
      <c r="D13" s="15">
        <v>55.8</v>
      </c>
      <c r="E13" s="15">
        <v>8.5</v>
      </c>
      <c r="F13" s="15">
        <v>152</v>
      </c>
      <c r="G13" s="15">
        <v>132</v>
      </c>
      <c r="H13" s="15">
        <v>135</v>
      </c>
      <c r="I13" s="15">
        <v>129</v>
      </c>
      <c r="J13" s="144">
        <f t="shared" si="0"/>
        <v>137</v>
      </c>
      <c r="K13" s="145"/>
      <c r="M13" s="67" t="s">
        <v>39</v>
      </c>
      <c r="N13" s="65">
        <v>3.99</v>
      </c>
      <c r="O13" s="66"/>
      <c r="P13" s="2"/>
      <c r="R13" s="77" t="s">
        <v>37</v>
      </c>
      <c r="S13" s="78">
        <f>S10/S7</f>
        <v>0.63693336118654686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0.79874942102825375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17.22</v>
      </c>
      <c r="E16" s="11">
        <v>9.3000000000000007</v>
      </c>
      <c r="F16" s="22">
        <v>865</v>
      </c>
      <c r="G16" s="16"/>
      <c r="H16" s="23" t="s">
        <v>1</v>
      </c>
      <c r="I16" s="133">
        <v>4.3499999999999996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64.709999999999994</v>
      </c>
      <c r="E17" s="11"/>
      <c r="F17" s="22">
        <v>154</v>
      </c>
      <c r="G17" s="16"/>
      <c r="H17" s="27" t="s">
        <v>2</v>
      </c>
      <c r="I17" s="135">
        <v>3.88</v>
      </c>
      <c r="J17" s="135"/>
      <c r="K17" s="136"/>
      <c r="M17" s="65">
        <v>6.8</v>
      </c>
      <c r="N17" s="28">
        <v>55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66.349999999999994</v>
      </c>
      <c r="E18" s="11"/>
      <c r="F18" s="22">
        <v>151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67.75</v>
      </c>
      <c r="E20" s="11"/>
      <c r="F20" s="22">
        <v>148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71.14</v>
      </c>
      <c r="E21" s="11"/>
      <c r="F21" s="22">
        <v>1600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75.540000000000006</v>
      </c>
      <c r="E22" s="11">
        <v>7.1</v>
      </c>
      <c r="F22" s="22">
        <v>404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384</v>
      </c>
      <c r="G23" s="16"/>
      <c r="H23" s="125">
        <v>5</v>
      </c>
      <c r="I23" s="127">
        <v>187</v>
      </c>
      <c r="J23" s="127">
        <v>144</v>
      </c>
      <c r="K23" s="129">
        <f>((I23-J23)/I23)</f>
        <v>0.22994652406417113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76.27</v>
      </c>
      <c r="E24" s="11">
        <v>6.4</v>
      </c>
      <c r="F24" s="22">
        <v>887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0.47147357367868392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851</v>
      </c>
      <c r="G25" s="16"/>
      <c r="M25" s="118" t="s">
        <v>64</v>
      </c>
      <c r="N25" s="119"/>
      <c r="O25" s="37">
        <f>(J10-J11)/J10</f>
        <v>0.44569536423841061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0.42891278375149344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-0.14644351464435146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91.55</v>
      </c>
      <c r="E28" s="33"/>
      <c r="F28" s="34"/>
      <c r="G28" s="46"/>
      <c r="H28" s="47" t="s">
        <v>72</v>
      </c>
      <c r="I28" s="33">
        <v>381</v>
      </c>
      <c r="J28" s="33">
        <v>336</v>
      </c>
      <c r="K28" s="34">
        <f>I28-J28</f>
        <v>45</v>
      </c>
      <c r="M28" s="123" t="s">
        <v>73</v>
      </c>
      <c r="N28" s="124"/>
      <c r="O28" s="70">
        <f>(J10-J13)/J10</f>
        <v>0.63708609271523176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68.62</v>
      </c>
      <c r="F29" s="34">
        <v>94.85</v>
      </c>
      <c r="G29" s="48">
        <v>5.5</v>
      </c>
      <c r="H29" s="65" t="s">
        <v>2</v>
      </c>
      <c r="I29" s="35">
        <v>165</v>
      </c>
      <c r="J29" s="35">
        <v>134</v>
      </c>
      <c r="K29" s="36">
        <f>I29-J29</f>
        <v>31</v>
      </c>
      <c r="L29" s="49"/>
      <c r="M29" s="113" t="s">
        <v>75</v>
      </c>
      <c r="N29" s="114"/>
      <c r="O29" s="71">
        <f>(J9-J13)/J9</f>
        <v>0.80819040952047605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55.94</v>
      </c>
      <c r="F30" s="34">
        <v>71.31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77.150000000000006</v>
      </c>
      <c r="E31" s="33">
        <v>50.05</v>
      </c>
      <c r="F31" s="34">
        <v>64.87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222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311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312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313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314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636</v>
      </c>
      <c r="G64" s="12"/>
      <c r="H64" s="12"/>
      <c r="I64" s="12"/>
      <c r="J64" s="138">
        <f>AVERAGE(F64:I64)</f>
        <v>636</v>
      </c>
      <c r="K64" s="139"/>
      <c r="M64" s="8">
        <v>2</v>
      </c>
      <c r="N64" s="140">
        <v>9.4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452</v>
      </c>
      <c r="G65" s="12"/>
      <c r="H65" s="12"/>
      <c r="I65" s="12"/>
      <c r="J65" s="138">
        <f t="shared" ref="J65:J70" si="1">AVERAGE(F65:I65)</f>
        <v>452</v>
      </c>
      <c r="K65" s="139"/>
      <c r="M65" s="8">
        <v>3</v>
      </c>
      <c r="N65" s="140">
        <v>9.1999999999999993</v>
      </c>
      <c r="O65" s="141"/>
      <c r="P65" s="2"/>
    </row>
    <row r="66" spans="1:16" ht="15" customHeight="1" x14ac:dyDescent="0.25">
      <c r="A66" s="2"/>
      <c r="C66" s="9" t="s">
        <v>28</v>
      </c>
      <c r="D66" s="11">
        <v>58.9</v>
      </c>
      <c r="E66" s="11">
        <v>6.9</v>
      </c>
      <c r="F66" s="11">
        <v>749</v>
      </c>
      <c r="G66" s="11">
        <v>811</v>
      </c>
      <c r="H66" s="11">
        <v>722</v>
      </c>
      <c r="I66" s="11">
        <v>742</v>
      </c>
      <c r="J66" s="138">
        <f t="shared" si="1"/>
        <v>756</v>
      </c>
      <c r="K66" s="139"/>
      <c r="M66" s="8">
        <v>4</v>
      </c>
      <c r="N66" s="140">
        <v>8.1999999999999993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60.17</v>
      </c>
      <c r="E67" s="11">
        <v>8.6999999999999993</v>
      </c>
      <c r="F67" s="11">
        <v>362</v>
      </c>
      <c r="G67" s="11">
        <v>361</v>
      </c>
      <c r="H67" s="11">
        <v>346</v>
      </c>
      <c r="I67" s="11">
        <v>355</v>
      </c>
      <c r="J67" s="138">
        <f t="shared" si="1"/>
        <v>356</v>
      </c>
      <c r="K67" s="139"/>
      <c r="M67" s="8">
        <v>5</v>
      </c>
      <c r="N67" s="140">
        <v>8.1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233</v>
      </c>
      <c r="G68" s="63">
        <v>248</v>
      </c>
      <c r="H68" s="63">
        <v>253</v>
      </c>
      <c r="I68" s="63">
        <v>272</v>
      </c>
      <c r="J68" s="138">
        <f t="shared" si="1"/>
        <v>251.5</v>
      </c>
      <c r="K68" s="139"/>
      <c r="M68" s="13">
        <v>6</v>
      </c>
      <c r="N68" s="142">
        <v>7.9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123</v>
      </c>
      <c r="G69" s="63">
        <v>119</v>
      </c>
      <c r="H69" s="63">
        <v>130</v>
      </c>
      <c r="I69" s="63">
        <v>136</v>
      </c>
      <c r="J69" s="138">
        <f t="shared" si="1"/>
        <v>127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59.66</v>
      </c>
      <c r="E70" s="15">
        <v>8</v>
      </c>
      <c r="F70" s="15">
        <v>125</v>
      </c>
      <c r="G70" s="15">
        <v>121</v>
      </c>
      <c r="H70" s="15">
        <v>132</v>
      </c>
      <c r="I70" s="15">
        <v>138</v>
      </c>
      <c r="J70" s="144">
        <f t="shared" si="1"/>
        <v>129</v>
      </c>
      <c r="K70" s="145"/>
      <c r="M70" s="67" t="s">
        <v>39</v>
      </c>
      <c r="N70" s="65">
        <v>3.74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8.93</v>
      </c>
      <c r="E73" s="11">
        <v>10</v>
      </c>
      <c r="F73" s="22">
        <v>759</v>
      </c>
      <c r="G73" s="16"/>
      <c r="H73" s="23" t="s">
        <v>1</v>
      </c>
      <c r="I73" s="133">
        <v>4.88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63.99</v>
      </c>
      <c r="E74" s="11"/>
      <c r="F74" s="22">
        <v>121</v>
      </c>
      <c r="G74" s="16"/>
      <c r="H74" s="27" t="s">
        <v>2</v>
      </c>
      <c r="I74" s="135">
        <v>4.62</v>
      </c>
      <c r="J74" s="135"/>
      <c r="K74" s="136"/>
      <c r="M74" s="65">
        <v>6.9</v>
      </c>
      <c r="N74" s="28">
        <v>65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63.88</v>
      </c>
      <c r="E75" s="11"/>
      <c r="F75" s="22">
        <v>122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63.92</v>
      </c>
      <c r="E77" s="11"/>
      <c r="F77" s="22">
        <v>119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74.63</v>
      </c>
      <c r="E78" s="11"/>
      <c r="F78" s="22">
        <v>1478</v>
      </c>
      <c r="G78" s="16"/>
      <c r="H78" s="125">
        <v>10</v>
      </c>
      <c r="I78" s="127">
        <v>352</v>
      </c>
      <c r="J78" s="127">
        <v>233</v>
      </c>
      <c r="K78" s="129">
        <f>((I78-J78)/I78)</f>
        <v>0.33806818181818182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76.53</v>
      </c>
      <c r="E79" s="11">
        <v>7.1</v>
      </c>
      <c r="F79" s="22">
        <v>442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421</v>
      </c>
      <c r="G80" s="16"/>
      <c r="H80" s="125">
        <v>6</v>
      </c>
      <c r="I80" s="127">
        <v>255</v>
      </c>
      <c r="J80" s="127">
        <v>68</v>
      </c>
      <c r="K80" s="129">
        <f>((I80-J80)/I80)</f>
        <v>0.73333333333333328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73.319999999999993</v>
      </c>
      <c r="E81" s="11">
        <v>6.4</v>
      </c>
      <c r="F81" s="22">
        <v>889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0.52910052910052907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853</v>
      </c>
      <c r="G82" s="16"/>
      <c r="M82" s="118" t="s">
        <v>64</v>
      </c>
      <c r="N82" s="119"/>
      <c r="O82" s="37">
        <f>(J67-J68)/J67</f>
        <v>0.29353932584269665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0.49502982107355864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-1.5748031496062992E-2</v>
      </c>
      <c r="P84" s="2"/>
    </row>
    <row r="85" spans="1:16" x14ac:dyDescent="0.25">
      <c r="A85" s="2"/>
      <c r="B85" s="41"/>
      <c r="C85" s="45" t="s">
        <v>71</v>
      </c>
      <c r="D85" s="33">
        <v>91.5</v>
      </c>
      <c r="E85" s="33"/>
      <c r="F85" s="34"/>
      <c r="G85" s="46"/>
      <c r="H85" s="47" t="s">
        <v>1</v>
      </c>
      <c r="I85" s="33">
        <v>292</v>
      </c>
      <c r="J85" s="33">
        <v>230</v>
      </c>
      <c r="K85" s="34">
        <f>I85-J85</f>
        <v>62</v>
      </c>
      <c r="M85" s="123" t="s">
        <v>73</v>
      </c>
      <c r="N85" s="124"/>
      <c r="O85" s="70">
        <f>(J67-J70)/J67</f>
        <v>0.63764044943820219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68.680000000000007</v>
      </c>
      <c r="F86" s="34">
        <v>94.27</v>
      </c>
      <c r="G86" s="48">
        <v>5.4</v>
      </c>
      <c r="H86" s="65" t="s">
        <v>2</v>
      </c>
      <c r="I86" s="35">
        <v>180</v>
      </c>
      <c r="J86" s="35">
        <v>168</v>
      </c>
      <c r="K86" s="34">
        <f>I86-J86</f>
        <v>12</v>
      </c>
      <c r="L86" s="49"/>
      <c r="M86" s="113" t="s">
        <v>75</v>
      </c>
      <c r="N86" s="114"/>
      <c r="O86" s="71">
        <f>(J66-J70)/J66</f>
        <v>0.82936507936507942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78.099999999999994</v>
      </c>
      <c r="E87" s="33">
        <v>57.45</v>
      </c>
      <c r="F87" s="34">
        <v>73.56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77.75</v>
      </c>
      <c r="E88" s="33">
        <v>49.98</v>
      </c>
      <c r="F88" s="34">
        <v>64.28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315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316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317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318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319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320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611</v>
      </c>
      <c r="G119" s="12"/>
      <c r="H119" s="12"/>
      <c r="I119" s="12"/>
      <c r="J119" s="138">
        <f>AVERAGE(F119:I119)</f>
        <v>611</v>
      </c>
      <c r="K119" s="139"/>
      <c r="M119" s="8">
        <v>2</v>
      </c>
      <c r="N119" s="140">
        <v>9.8000000000000007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487</v>
      </c>
      <c r="G120" s="12"/>
      <c r="H120" s="12"/>
      <c r="I120" s="12"/>
      <c r="J120" s="138">
        <f t="shared" ref="J120:J125" si="2">AVERAGE(F120:I120)</f>
        <v>487</v>
      </c>
      <c r="K120" s="139"/>
      <c r="M120" s="8">
        <v>3</v>
      </c>
      <c r="N120" s="140">
        <v>9.4</v>
      </c>
      <c r="O120" s="141"/>
      <c r="P120" s="2"/>
    </row>
    <row r="121" spans="1:16" x14ac:dyDescent="0.25">
      <c r="A121" s="2"/>
      <c r="C121" s="9" t="s">
        <v>28</v>
      </c>
      <c r="D121" s="11">
        <v>60.61</v>
      </c>
      <c r="E121" s="11">
        <v>7.1</v>
      </c>
      <c r="F121" s="11">
        <v>666</v>
      </c>
      <c r="G121" s="11">
        <v>680</v>
      </c>
      <c r="H121" s="11">
        <v>702</v>
      </c>
      <c r="I121" s="11">
        <v>707</v>
      </c>
      <c r="J121" s="138">
        <f t="shared" si="2"/>
        <v>688.75</v>
      </c>
      <c r="K121" s="139"/>
      <c r="M121" s="8">
        <v>4</v>
      </c>
      <c r="N121" s="140">
        <v>8.8000000000000007</v>
      </c>
      <c r="O121" s="141"/>
      <c r="P121" s="2"/>
    </row>
    <row r="122" spans="1:16" x14ac:dyDescent="0.25">
      <c r="A122" s="2"/>
      <c r="C122" s="9" t="s">
        <v>30</v>
      </c>
      <c r="D122" s="11">
        <v>59.09</v>
      </c>
      <c r="E122" s="11">
        <v>8.3000000000000007</v>
      </c>
      <c r="F122" s="11">
        <v>455</v>
      </c>
      <c r="G122" s="11">
        <v>459</v>
      </c>
      <c r="H122" s="11">
        <v>498</v>
      </c>
      <c r="I122" s="11">
        <v>441</v>
      </c>
      <c r="J122" s="138">
        <f t="shared" si="2"/>
        <v>463.25</v>
      </c>
      <c r="K122" s="139"/>
      <c r="M122" s="8">
        <v>5</v>
      </c>
      <c r="N122" s="140">
        <v>8.6999999999999993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309</v>
      </c>
      <c r="G123" s="63">
        <v>322</v>
      </c>
      <c r="H123" s="63">
        <v>339</v>
      </c>
      <c r="I123" s="63">
        <v>318</v>
      </c>
      <c r="J123" s="138">
        <f t="shared" si="2"/>
        <v>322</v>
      </c>
      <c r="K123" s="139"/>
      <c r="M123" s="13">
        <v>6</v>
      </c>
      <c r="N123" s="142">
        <v>7.9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166</v>
      </c>
      <c r="G124" s="63">
        <v>179</v>
      </c>
      <c r="H124" s="63">
        <v>188</v>
      </c>
      <c r="I124" s="63">
        <v>177</v>
      </c>
      <c r="J124" s="138">
        <f t="shared" si="2"/>
        <v>177.5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58.82</v>
      </c>
      <c r="E125" s="15">
        <v>7.1</v>
      </c>
      <c r="F125" s="15">
        <v>159</v>
      </c>
      <c r="G125" s="15">
        <v>171</v>
      </c>
      <c r="H125" s="15">
        <v>175</v>
      </c>
      <c r="I125" s="15">
        <v>169</v>
      </c>
      <c r="J125" s="144">
        <f t="shared" si="2"/>
        <v>168.5</v>
      </c>
      <c r="K125" s="145"/>
      <c r="M125" s="67" t="s">
        <v>39</v>
      </c>
      <c r="N125" s="65">
        <v>4.45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7.78</v>
      </c>
      <c r="E128" s="11">
        <v>9.6</v>
      </c>
      <c r="F128" s="22">
        <v>908</v>
      </c>
      <c r="G128" s="16"/>
      <c r="H128" s="23" t="s">
        <v>1</v>
      </c>
      <c r="I128" s="133">
        <v>5.38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65.44</v>
      </c>
      <c r="E129" s="11"/>
      <c r="F129" s="22">
        <v>139</v>
      </c>
      <c r="G129" s="16"/>
      <c r="H129" s="27" t="s">
        <v>2</v>
      </c>
      <c r="I129" s="135">
        <v>4.93</v>
      </c>
      <c r="J129" s="135"/>
      <c r="K129" s="136"/>
      <c r="M129" s="65">
        <v>6.9</v>
      </c>
      <c r="N129" s="28">
        <v>109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64.97</v>
      </c>
      <c r="E130" s="11"/>
      <c r="F130" s="22">
        <v>161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66.09</v>
      </c>
      <c r="E132" s="11"/>
      <c r="F132" s="22">
        <v>144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74.84</v>
      </c>
      <c r="E133" s="11"/>
      <c r="F133" s="22">
        <v>1514</v>
      </c>
      <c r="G133" s="16"/>
      <c r="H133" s="125">
        <v>3</v>
      </c>
      <c r="I133" s="127">
        <v>569</v>
      </c>
      <c r="J133" s="127">
        <v>333</v>
      </c>
      <c r="K133" s="129">
        <f>((I133-J133)/I133)</f>
        <v>0.41476274165202109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76.22</v>
      </c>
      <c r="E134" s="11">
        <v>6.6</v>
      </c>
      <c r="F134" s="22">
        <v>402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392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77.05</v>
      </c>
      <c r="E136" s="11">
        <v>6.2</v>
      </c>
      <c r="F136" s="22">
        <v>938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0.32740471869328491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921</v>
      </c>
      <c r="G137" s="16"/>
      <c r="M137" s="118" t="s">
        <v>64</v>
      </c>
      <c r="N137" s="119"/>
      <c r="O137" s="37">
        <f>(J122-J123)/J122</f>
        <v>0.30491095520777117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0.44875776397515527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5.0704225352112678E-2</v>
      </c>
      <c r="P139" s="2"/>
    </row>
    <row r="140" spans="1:16" x14ac:dyDescent="0.25">
      <c r="A140" s="2"/>
      <c r="B140" s="41"/>
      <c r="C140" s="45" t="s">
        <v>71</v>
      </c>
      <c r="D140" s="33">
        <v>90.91</v>
      </c>
      <c r="E140" s="33"/>
      <c r="F140" s="34"/>
      <c r="G140" s="46"/>
      <c r="H140" s="47" t="s">
        <v>1</v>
      </c>
      <c r="I140" s="33">
        <v>676</v>
      </c>
      <c r="J140" s="33">
        <v>586</v>
      </c>
      <c r="K140" s="34">
        <f>I140-J140</f>
        <v>90</v>
      </c>
      <c r="M140" s="123" t="s">
        <v>73</v>
      </c>
      <c r="N140" s="124"/>
      <c r="O140" s="70">
        <f>(J122-J125)/J122</f>
        <v>0.63626551538046416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68.7</v>
      </c>
      <c r="F141" s="34">
        <v>93.92</v>
      </c>
      <c r="G141" s="48">
        <v>6</v>
      </c>
      <c r="H141" s="65" t="s">
        <v>2</v>
      </c>
      <c r="I141" s="35">
        <v>172</v>
      </c>
      <c r="J141" s="35">
        <v>153</v>
      </c>
      <c r="K141" s="34">
        <f>I141-J141</f>
        <v>19</v>
      </c>
      <c r="L141" s="49"/>
      <c r="M141" s="113" t="s">
        <v>75</v>
      </c>
      <c r="N141" s="114"/>
      <c r="O141" s="71">
        <f>(J121-J125)/J121</f>
        <v>0.7553539019963702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73.95</v>
      </c>
      <c r="E142" s="33">
        <v>55.08</v>
      </c>
      <c r="F142" s="34">
        <v>74.489999999999995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71.849999999999994</v>
      </c>
      <c r="E143" s="33">
        <v>46.37</v>
      </c>
      <c r="F143" s="34">
        <v>64.55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55.36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321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322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323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324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325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zoomScale="85" zoomScaleNormal="85" workbookViewId="0">
      <selection activeCell="C15" sqref="C15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805.66666666666663</v>
      </c>
    </row>
    <row r="7" spans="1:19" x14ac:dyDescent="0.25">
      <c r="A7" s="2"/>
      <c r="C7" s="9" t="s">
        <v>26</v>
      </c>
      <c r="D7" s="10"/>
      <c r="E7" s="10"/>
      <c r="F7" s="11">
        <v>645</v>
      </c>
      <c r="G7" s="12"/>
      <c r="H7" s="12"/>
      <c r="I7" s="12"/>
      <c r="J7" s="138">
        <f>AVERAGE(F7:I7)</f>
        <v>645</v>
      </c>
      <c r="K7" s="139"/>
      <c r="M7" s="8">
        <v>2</v>
      </c>
      <c r="N7" s="140">
        <v>9.5</v>
      </c>
      <c r="O7" s="141"/>
      <c r="P7" s="2"/>
      <c r="R7" s="56" t="s">
        <v>1</v>
      </c>
      <c r="S7" s="72">
        <f>AVERAGE(J10,J67,J122)</f>
        <v>417.08333333333331</v>
      </c>
    </row>
    <row r="8" spans="1:19" x14ac:dyDescent="0.25">
      <c r="A8" s="2"/>
      <c r="C8" s="9" t="s">
        <v>27</v>
      </c>
      <c r="D8" s="10"/>
      <c r="E8" s="10"/>
      <c r="F8" s="11">
        <v>458</v>
      </c>
      <c r="G8" s="12"/>
      <c r="H8" s="12"/>
      <c r="I8" s="12"/>
      <c r="J8" s="138">
        <f t="shared" ref="J8:J13" si="0">AVERAGE(F8:I8)</f>
        <v>458</v>
      </c>
      <c r="K8" s="139"/>
      <c r="M8" s="8">
        <v>3</v>
      </c>
      <c r="N8" s="140">
        <v>9.1999999999999993</v>
      </c>
      <c r="O8" s="141"/>
      <c r="P8" s="2"/>
      <c r="R8" s="56" t="s">
        <v>2</v>
      </c>
      <c r="S8" s="73">
        <f>AVERAGE(J13,J70,J125)</f>
        <v>165.08333333333334</v>
      </c>
    </row>
    <row r="9" spans="1:19" x14ac:dyDescent="0.25">
      <c r="A9" s="2"/>
      <c r="C9" s="9" t="s">
        <v>28</v>
      </c>
      <c r="D9" s="11">
        <v>58.66</v>
      </c>
      <c r="E9" s="11">
        <v>6.6</v>
      </c>
      <c r="F9" s="11">
        <v>858</v>
      </c>
      <c r="G9" s="11">
        <v>910</v>
      </c>
      <c r="H9" s="11">
        <v>773</v>
      </c>
      <c r="I9" s="11">
        <v>755</v>
      </c>
      <c r="J9" s="138">
        <f t="shared" si="0"/>
        <v>824</v>
      </c>
      <c r="K9" s="139"/>
      <c r="M9" s="8">
        <v>4</v>
      </c>
      <c r="N9" s="140">
        <v>8.9</v>
      </c>
      <c r="O9" s="141"/>
      <c r="P9" s="2"/>
      <c r="R9" s="74" t="s">
        <v>261</v>
      </c>
      <c r="S9" s="76">
        <f>S6-S7</f>
        <v>388.58333333333331</v>
      </c>
    </row>
    <row r="10" spans="1:19" x14ac:dyDescent="0.25">
      <c r="A10" s="2"/>
      <c r="C10" s="9" t="s">
        <v>30</v>
      </c>
      <c r="D10" s="11">
        <v>57.74</v>
      </c>
      <c r="E10" s="11">
        <v>8.3000000000000007</v>
      </c>
      <c r="F10" s="11">
        <v>446</v>
      </c>
      <c r="G10" s="11">
        <v>462</v>
      </c>
      <c r="H10" s="11">
        <v>399</v>
      </c>
      <c r="I10" s="11">
        <v>391</v>
      </c>
      <c r="J10" s="138">
        <f t="shared" si="0"/>
        <v>424.5</v>
      </c>
      <c r="K10" s="139"/>
      <c r="M10" s="8">
        <v>5</v>
      </c>
      <c r="N10" s="140">
        <v>8.3000000000000007</v>
      </c>
      <c r="O10" s="141"/>
      <c r="P10" s="2"/>
      <c r="R10" s="74" t="s">
        <v>31</v>
      </c>
      <c r="S10" s="76">
        <f>S7-S8</f>
        <v>251.99999999999997</v>
      </c>
    </row>
    <row r="11" spans="1:19" ht="15.75" thickBot="1" x14ac:dyDescent="0.3">
      <c r="A11" s="2"/>
      <c r="C11" s="9" t="s">
        <v>32</v>
      </c>
      <c r="D11" s="11"/>
      <c r="E11" s="11"/>
      <c r="F11" s="11">
        <v>248</v>
      </c>
      <c r="G11" s="63">
        <v>258</v>
      </c>
      <c r="H11" s="63">
        <v>242</v>
      </c>
      <c r="I11" s="63">
        <v>203</v>
      </c>
      <c r="J11" s="138">
        <f t="shared" si="0"/>
        <v>237.75</v>
      </c>
      <c r="K11" s="139"/>
      <c r="M11" s="13">
        <v>6</v>
      </c>
      <c r="N11" s="142">
        <v>7.6</v>
      </c>
      <c r="O11" s="143"/>
      <c r="P11" s="2"/>
      <c r="R11" s="74" t="s">
        <v>29</v>
      </c>
      <c r="S11" s="75">
        <f>S6-S8</f>
        <v>640.58333333333326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136</v>
      </c>
      <c r="G12" s="63">
        <v>142</v>
      </c>
      <c r="H12" s="63">
        <v>145</v>
      </c>
      <c r="I12" s="63">
        <v>140</v>
      </c>
      <c r="J12" s="138">
        <f t="shared" si="0"/>
        <v>140.75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0.48231278444352504</v>
      </c>
    </row>
    <row r="13" spans="1:19" ht="15.75" thickBot="1" x14ac:dyDescent="0.3">
      <c r="A13" s="2"/>
      <c r="C13" s="14" t="s">
        <v>38</v>
      </c>
      <c r="D13" s="15">
        <v>57.32</v>
      </c>
      <c r="E13" s="15">
        <v>7.8</v>
      </c>
      <c r="F13" s="15">
        <v>140</v>
      </c>
      <c r="G13" s="15">
        <v>151</v>
      </c>
      <c r="H13" s="15">
        <v>150</v>
      </c>
      <c r="I13" s="15">
        <v>156</v>
      </c>
      <c r="J13" s="144">
        <f t="shared" si="0"/>
        <v>149.25</v>
      </c>
      <c r="K13" s="145"/>
      <c r="M13" s="67" t="s">
        <v>39</v>
      </c>
      <c r="N13" s="65">
        <v>4.55</v>
      </c>
      <c r="O13" s="66"/>
      <c r="P13" s="2"/>
      <c r="R13" s="77" t="s">
        <v>37</v>
      </c>
      <c r="S13" s="78">
        <f>S10/S7</f>
        <v>0.60419580419580421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0.79509722796855598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5.66</v>
      </c>
      <c r="E16" s="11">
        <v>7.3</v>
      </c>
      <c r="F16" s="22">
        <v>935</v>
      </c>
      <c r="G16" s="16"/>
      <c r="H16" s="23" t="s">
        <v>1</v>
      </c>
      <c r="I16" s="133">
        <v>4.75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6.48</v>
      </c>
      <c r="E17" s="11"/>
      <c r="F17" s="22">
        <v>148</v>
      </c>
      <c r="G17" s="16"/>
      <c r="H17" s="27" t="s">
        <v>2</v>
      </c>
      <c r="I17" s="135">
        <v>4.1100000000000003</v>
      </c>
      <c r="J17" s="135"/>
      <c r="K17" s="136"/>
      <c r="M17" s="65">
        <v>6.8</v>
      </c>
      <c r="N17" s="28">
        <v>71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64.349999999999994</v>
      </c>
      <c r="E18" s="11"/>
      <c r="F18" s="22">
        <v>146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64.91</v>
      </c>
      <c r="E20" s="11"/>
      <c r="F20" s="22">
        <v>144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71.569999999999993</v>
      </c>
      <c r="E21" s="11"/>
      <c r="F21" s="22">
        <v>1311</v>
      </c>
      <c r="G21" s="16"/>
      <c r="H21" s="125">
        <v>4</v>
      </c>
      <c r="I21" s="127">
        <v>450</v>
      </c>
      <c r="J21" s="127">
        <v>388</v>
      </c>
      <c r="K21" s="129">
        <f>((I21-J21)/I21)</f>
        <v>0.13777777777777778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74.52</v>
      </c>
      <c r="E22" s="11">
        <v>6.8</v>
      </c>
      <c r="F22" s="22">
        <v>375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351</v>
      </c>
      <c r="G23" s="16"/>
      <c r="H23" s="125">
        <v>7</v>
      </c>
      <c r="I23" s="127">
        <v>276</v>
      </c>
      <c r="J23" s="127">
        <v>127</v>
      </c>
      <c r="K23" s="129">
        <f>((I23-J23)/I23)</f>
        <v>0.53985507246376807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75.180000000000007</v>
      </c>
      <c r="E24" s="11">
        <v>6.2</v>
      </c>
      <c r="F24" s="22">
        <v>884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0.48483009708737862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862</v>
      </c>
      <c r="G25" s="16"/>
      <c r="M25" s="118" t="s">
        <v>64</v>
      </c>
      <c r="N25" s="119"/>
      <c r="O25" s="37">
        <f>(J10-J11)/J10</f>
        <v>0.43992932862190814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0.40799158780231337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-6.0390763765541741E-2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91.32</v>
      </c>
      <c r="E28" s="33"/>
      <c r="F28" s="34"/>
      <c r="G28" s="46"/>
      <c r="H28" s="47" t="s">
        <v>72</v>
      </c>
      <c r="I28" s="33">
        <v>458</v>
      </c>
      <c r="J28" s="33">
        <v>404</v>
      </c>
      <c r="K28" s="34">
        <f>I28-J28</f>
        <v>54</v>
      </c>
      <c r="M28" s="123" t="s">
        <v>73</v>
      </c>
      <c r="N28" s="124"/>
      <c r="O28" s="70">
        <f>(J10-J13)/J10</f>
        <v>0.64840989399293292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68.33</v>
      </c>
      <c r="F29" s="34">
        <v>94.45</v>
      </c>
      <c r="G29" s="48">
        <v>5.4</v>
      </c>
      <c r="H29" s="65" t="s">
        <v>2</v>
      </c>
      <c r="I29" s="35">
        <v>162</v>
      </c>
      <c r="J29" s="35">
        <v>127</v>
      </c>
      <c r="K29" s="36">
        <f>I29-J29</f>
        <v>35</v>
      </c>
      <c r="L29" s="49"/>
      <c r="M29" s="113" t="s">
        <v>75</v>
      </c>
      <c r="N29" s="114"/>
      <c r="O29" s="71">
        <f>(J9-J13)/J9</f>
        <v>0.81887135922330101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78.2</v>
      </c>
      <c r="E30" s="33">
        <v>67.97</v>
      </c>
      <c r="F30" s="34">
        <v>86.91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76.400000000000006</v>
      </c>
      <c r="E31" s="33">
        <v>49.39</v>
      </c>
      <c r="F31" s="34">
        <v>64.650000000000006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326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327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328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329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330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331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332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333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612</v>
      </c>
      <c r="G64" s="12"/>
      <c r="H64" s="12"/>
      <c r="I64" s="12"/>
      <c r="J64" s="138">
        <f>AVERAGE(F64:I64)</f>
        <v>612</v>
      </c>
      <c r="K64" s="139"/>
      <c r="M64" s="8">
        <v>2</v>
      </c>
      <c r="N64" s="140">
        <v>9.4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449</v>
      </c>
      <c r="G65" s="12"/>
      <c r="H65" s="12"/>
      <c r="I65" s="12"/>
      <c r="J65" s="138">
        <f t="shared" ref="J65:J70" si="1">AVERAGE(F65:I65)</f>
        <v>449</v>
      </c>
      <c r="K65" s="139"/>
      <c r="M65" s="8">
        <v>3</v>
      </c>
      <c r="N65" s="140">
        <v>9.1999999999999993</v>
      </c>
      <c r="O65" s="141"/>
      <c r="P65" s="2"/>
    </row>
    <row r="66" spans="1:16" ht="15" customHeight="1" x14ac:dyDescent="0.25">
      <c r="A66" s="2"/>
      <c r="C66" s="9" t="s">
        <v>28</v>
      </c>
      <c r="D66" s="11">
        <v>56.79</v>
      </c>
      <c r="E66" s="11">
        <v>6.5</v>
      </c>
      <c r="F66" s="11">
        <v>778</v>
      </c>
      <c r="G66" s="11">
        <v>812</v>
      </c>
      <c r="H66" s="11">
        <v>858</v>
      </c>
      <c r="I66" s="11">
        <v>798</v>
      </c>
      <c r="J66" s="138">
        <f t="shared" si="1"/>
        <v>811.5</v>
      </c>
      <c r="K66" s="139"/>
      <c r="M66" s="8">
        <v>4</v>
      </c>
      <c r="N66" s="140">
        <v>8.8000000000000007</v>
      </c>
      <c r="O66" s="141"/>
      <c r="P66" s="2"/>
    </row>
    <row r="67" spans="1:16" ht="15" customHeight="1" x14ac:dyDescent="0.25">
      <c r="A67" s="2"/>
      <c r="C67" s="9" t="s">
        <v>30</v>
      </c>
      <c r="D67" s="11">
        <v>58.6</v>
      </c>
      <c r="E67" s="11">
        <v>8.8000000000000007</v>
      </c>
      <c r="F67" s="11">
        <v>401</v>
      </c>
      <c r="G67" s="11">
        <v>412</v>
      </c>
      <c r="H67" s="11">
        <v>405</v>
      </c>
      <c r="I67" s="11">
        <v>418</v>
      </c>
      <c r="J67" s="138">
        <f t="shared" si="1"/>
        <v>409</v>
      </c>
      <c r="K67" s="139"/>
      <c r="M67" s="8">
        <v>5</v>
      </c>
      <c r="N67" s="140">
        <v>8.1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249</v>
      </c>
      <c r="G68" s="63">
        <v>281</v>
      </c>
      <c r="H68" s="63">
        <v>267</v>
      </c>
      <c r="I68" s="63">
        <v>282</v>
      </c>
      <c r="J68" s="138">
        <f t="shared" si="1"/>
        <v>269.75</v>
      </c>
      <c r="K68" s="139"/>
      <c r="M68" s="13">
        <v>6</v>
      </c>
      <c r="N68" s="142">
        <v>7.9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148</v>
      </c>
      <c r="G69" s="63">
        <v>142</v>
      </c>
      <c r="H69" s="63">
        <v>167</v>
      </c>
      <c r="I69" s="63">
        <v>169</v>
      </c>
      <c r="J69" s="138">
        <f t="shared" si="1"/>
        <v>156.5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56.95</v>
      </c>
      <c r="E70" s="15">
        <v>7.8</v>
      </c>
      <c r="F70" s="15">
        <v>150</v>
      </c>
      <c r="G70" s="15">
        <v>146</v>
      </c>
      <c r="H70" s="15">
        <v>169</v>
      </c>
      <c r="I70" s="15">
        <v>171</v>
      </c>
      <c r="J70" s="144">
        <f t="shared" si="1"/>
        <v>159</v>
      </c>
      <c r="K70" s="145"/>
      <c r="M70" s="67" t="s">
        <v>39</v>
      </c>
      <c r="N70" s="65">
        <v>3.84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12.32</v>
      </c>
      <c r="E73" s="11">
        <v>10.199999999999999</v>
      </c>
      <c r="F73" s="22">
        <v>881</v>
      </c>
      <c r="G73" s="16"/>
      <c r="H73" s="23" t="s">
        <v>1</v>
      </c>
      <c r="I73" s="133">
        <v>4.6900000000000004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62.53</v>
      </c>
      <c r="E74" s="11"/>
      <c r="F74" s="22">
        <v>157</v>
      </c>
      <c r="G74" s="16"/>
      <c r="H74" s="27" t="s">
        <v>2</v>
      </c>
      <c r="I74" s="135">
        <v>4.43</v>
      </c>
      <c r="J74" s="135"/>
      <c r="K74" s="136"/>
      <c r="M74" s="65">
        <v>6.9</v>
      </c>
      <c r="N74" s="28">
        <v>80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65.930000000000007</v>
      </c>
      <c r="E75" s="11"/>
      <c r="F75" s="22">
        <v>146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61.84</v>
      </c>
      <c r="E77" s="11"/>
      <c r="F77" s="22">
        <v>151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72.36</v>
      </c>
      <c r="E78" s="11"/>
      <c r="F78" s="22">
        <v>1356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71.680000000000007</v>
      </c>
      <c r="E79" s="11">
        <v>7.1</v>
      </c>
      <c r="F79" s="22">
        <v>371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350</v>
      </c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74.680000000000007</v>
      </c>
      <c r="E81" s="11">
        <v>6.6</v>
      </c>
      <c r="F81" s="22">
        <v>830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0.49599507085643868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801</v>
      </c>
      <c r="G82" s="16"/>
      <c r="M82" s="118" t="s">
        <v>64</v>
      </c>
      <c r="N82" s="119"/>
      <c r="O82" s="37">
        <f>(J67-J68)/J67</f>
        <v>0.34046454767726159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0.41983317886932342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-1.5974440894568689E-2</v>
      </c>
      <c r="P84" s="2"/>
    </row>
    <row r="85" spans="1:16" x14ac:dyDescent="0.25">
      <c r="A85" s="2"/>
      <c r="B85" s="41"/>
      <c r="C85" s="45" t="s">
        <v>71</v>
      </c>
      <c r="D85" s="33">
        <v>91.45</v>
      </c>
      <c r="E85" s="33"/>
      <c r="F85" s="34"/>
      <c r="G85" s="46"/>
      <c r="H85" s="47" t="s">
        <v>1</v>
      </c>
      <c r="I85" s="33">
        <v>296</v>
      </c>
      <c r="J85" s="33">
        <v>238</v>
      </c>
      <c r="K85" s="34">
        <f>I85-J85</f>
        <v>58</v>
      </c>
      <c r="M85" s="123" t="s">
        <v>73</v>
      </c>
      <c r="N85" s="124"/>
      <c r="O85" s="70">
        <f>(J67-J70)/J67</f>
        <v>0.61124694376528121</v>
      </c>
      <c r="P85" s="2"/>
    </row>
    <row r="86" spans="1:16" ht="15.75" thickBot="1" x14ac:dyDescent="0.3">
      <c r="A86" s="2"/>
      <c r="B86" s="41"/>
      <c r="C86" s="45" t="s">
        <v>74</v>
      </c>
      <c r="D86" s="33">
        <v>72.599999999999994</v>
      </c>
      <c r="E86" s="33">
        <v>68.37</v>
      </c>
      <c r="F86" s="34">
        <v>94.18</v>
      </c>
      <c r="G86" s="48">
        <v>5.3</v>
      </c>
      <c r="H86" s="65" t="s">
        <v>2</v>
      </c>
      <c r="I86" s="35">
        <v>182</v>
      </c>
      <c r="J86" s="35">
        <v>168</v>
      </c>
      <c r="K86" s="34">
        <f>I86-J86</f>
        <v>14</v>
      </c>
      <c r="L86" s="49"/>
      <c r="M86" s="113" t="s">
        <v>75</v>
      </c>
      <c r="N86" s="114"/>
      <c r="O86" s="71">
        <f>(J66-J70)/J66</f>
        <v>0.8040665434380776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78.150000000000006</v>
      </c>
      <c r="E87" s="33">
        <v>62.8</v>
      </c>
      <c r="F87" s="34">
        <v>80.36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78.400000000000006</v>
      </c>
      <c r="E88" s="33">
        <v>51.29</v>
      </c>
      <c r="F88" s="34">
        <v>65.42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91.75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334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335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336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259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337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338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 t="s">
        <v>339</v>
      </c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 t="s">
        <v>340</v>
      </c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583</v>
      </c>
      <c r="G119" s="12"/>
      <c r="H119" s="12"/>
      <c r="I119" s="12"/>
      <c r="J119" s="138">
        <f>AVERAGE(F119:I119)</f>
        <v>583</v>
      </c>
      <c r="K119" s="139"/>
      <c r="M119" s="8">
        <v>2</v>
      </c>
      <c r="N119" s="140">
        <v>9.6999999999999993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489</v>
      </c>
      <c r="G120" s="12"/>
      <c r="H120" s="12"/>
      <c r="I120" s="12"/>
      <c r="J120" s="138">
        <f t="shared" ref="J120:J125" si="2">AVERAGE(F120:I120)</f>
        <v>489</v>
      </c>
      <c r="K120" s="139"/>
      <c r="M120" s="8">
        <v>3</v>
      </c>
      <c r="N120" s="140">
        <v>9.4</v>
      </c>
      <c r="O120" s="141"/>
      <c r="P120" s="2"/>
    </row>
    <row r="121" spans="1:16" x14ac:dyDescent="0.25">
      <c r="A121" s="2"/>
      <c r="C121" s="9" t="s">
        <v>28</v>
      </c>
      <c r="D121" s="11">
        <v>63.08</v>
      </c>
      <c r="E121" s="11">
        <v>6.8</v>
      </c>
      <c r="F121" s="11">
        <v>754</v>
      </c>
      <c r="G121" s="11">
        <v>788</v>
      </c>
      <c r="H121" s="11">
        <v>803</v>
      </c>
      <c r="I121" s="11">
        <v>781</v>
      </c>
      <c r="J121" s="138">
        <f t="shared" si="2"/>
        <v>781.5</v>
      </c>
      <c r="K121" s="139"/>
      <c r="M121" s="8">
        <v>4</v>
      </c>
      <c r="N121" s="140">
        <v>9.1</v>
      </c>
      <c r="O121" s="141"/>
      <c r="P121" s="2"/>
    </row>
    <row r="122" spans="1:16" x14ac:dyDescent="0.25">
      <c r="A122" s="2"/>
      <c r="C122" s="9" t="s">
        <v>30</v>
      </c>
      <c r="D122" s="11">
        <v>58.43</v>
      </c>
      <c r="E122" s="11">
        <v>8.1</v>
      </c>
      <c r="F122" s="11">
        <v>410</v>
      </c>
      <c r="G122" s="11">
        <v>397</v>
      </c>
      <c r="H122" s="11">
        <v>424</v>
      </c>
      <c r="I122" s="11">
        <v>440</v>
      </c>
      <c r="J122" s="138">
        <f t="shared" si="2"/>
        <v>417.75</v>
      </c>
      <c r="K122" s="139"/>
      <c r="M122" s="8">
        <v>5</v>
      </c>
      <c r="N122" s="140">
        <v>8.8000000000000007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274</v>
      </c>
      <c r="G123" s="63">
        <v>291</v>
      </c>
      <c r="H123" s="63">
        <v>298</v>
      </c>
      <c r="I123" s="63">
        <v>309</v>
      </c>
      <c r="J123" s="138">
        <f t="shared" si="2"/>
        <v>293</v>
      </c>
      <c r="K123" s="139"/>
      <c r="M123" s="13">
        <v>6</v>
      </c>
      <c r="N123" s="142">
        <v>8.5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188</v>
      </c>
      <c r="G124" s="63">
        <v>182</v>
      </c>
      <c r="H124" s="63">
        <v>192</v>
      </c>
      <c r="I124" s="63">
        <v>195</v>
      </c>
      <c r="J124" s="138">
        <f t="shared" si="2"/>
        <v>189.25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58.16</v>
      </c>
      <c r="E125" s="15">
        <v>7.8</v>
      </c>
      <c r="F125" s="15">
        <v>187</v>
      </c>
      <c r="G125" s="15">
        <v>180</v>
      </c>
      <c r="H125" s="15">
        <v>189</v>
      </c>
      <c r="I125" s="15">
        <v>192</v>
      </c>
      <c r="J125" s="144">
        <f t="shared" si="2"/>
        <v>187</v>
      </c>
      <c r="K125" s="145"/>
      <c r="M125" s="67" t="s">
        <v>39</v>
      </c>
      <c r="N125" s="65">
        <v>4.0199999999999996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9.5</v>
      </c>
      <c r="E128" s="11">
        <v>10.3</v>
      </c>
      <c r="F128" s="22">
        <v>905</v>
      </c>
      <c r="G128" s="16"/>
      <c r="H128" s="23" t="s">
        <v>1</v>
      </c>
      <c r="I128" s="133">
        <v>4.5999999999999996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64.569999999999993</v>
      </c>
      <c r="E129" s="11"/>
      <c r="F129" s="22">
        <v>165</v>
      </c>
      <c r="G129" s="16"/>
      <c r="H129" s="27" t="s">
        <v>2</v>
      </c>
      <c r="I129" s="135">
        <v>4.26</v>
      </c>
      <c r="J129" s="135"/>
      <c r="K129" s="136"/>
      <c r="M129" s="65">
        <v>7</v>
      </c>
      <c r="N129" s="28">
        <v>50</v>
      </c>
      <c r="O129" s="66">
        <v>0.02</v>
      </c>
      <c r="P129" s="2"/>
    </row>
    <row r="130" spans="1:16" ht="15" customHeight="1" thickBot="1" x14ac:dyDescent="0.3">
      <c r="A130" s="2"/>
      <c r="C130" s="21" t="s">
        <v>47</v>
      </c>
      <c r="D130" s="11">
        <v>63.06</v>
      </c>
      <c r="E130" s="11"/>
      <c r="F130" s="22">
        <v>162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64.680000000000007</v>
      </c>
      <c r="E132" s="11"/>
      <c r="F132" s="22">
        <v>159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74.150000000000006</v>
      </c>
      <c r="E133" s="11"/>
      <c r="F133" s="22">
        <v>1430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72.150000000000006</v>
      </c>
      <c r="E134" s="11">
        <v>7</v>
      </c>
      <c r="F134" s="22">
        <v>365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347</v>
      </c>
      <c r="G135" s="16"/>
      <c r="H135" s="125">
        <v>8</v>
      </c>
      <c r="I135" s="127">
        <v>302</v>
      </c>
      <c r="J135" s="127">
        <v>172</v>
      </c>
      <c r="K135" s="129">
        <f>((I135-J135)/I135)</f>
        <v>0.43046357615894038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74.8</v>
      </c>
      <c r="E136" s="11">
        <v>6.4</v>
      </c>
      <c r="F136" s="22">
        <v>819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0.46545105566218808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798</v>
      </c>
      <c r="G137" s="16"/>
      <c r="M137" s="118" t="s">
        <v>64</v>
      </c>
      <c r="N137" s="119"/>
      <c r="O137" s="37">
        <f>(J122-J123)/J122</f>
        <v>0.29862357869539197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0.35409556313993173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1.1889035667107001E-2</v>
      </c>
      <c r="P139" s="2"/>
    </row>
    <row r="140" spans="1:16" x14ac:dyDescent="0.25">
      <c r="A140" s="2"/>
      <c r="B140" s="41"/>
      <c r="C140" s="45" t="s">
        <v>71</v>
      </c>
      <c r="D140" s="33">
        <v>91.3</v>
      </c>
      <c r="E140" s="33"/>
      <c r="F140" s="34"/>
      <c r="G140" s="46"/>
      <c r="H140" s="47" t="s">
        <v>72</v>
      </c>
      <c r="I140" s="33">
        <v>299</v>
      </c>
      <c r="J140" s="33">
        <v>254</v>
      </c>
      <c r="K140" s="34">
        <f>I140-J140</f>
        <v>45</v>
      </c>
      <c r="M140" s="123" t="s">
        <v>73</v>
      </c>
      <c r="N140" s="124"/>
      <c r="O140" s="70">
        <f>(J122-J125)/J122</f>
        <v>0.55236385397965293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72.900000000000006</v>
      </c>
      <c r="E141" s="33">
        <v>68.739999999999995</v>
      </c>
      <c r="F141" s="34">
        <v>94.3</v>
      </c>
      <c r="G141" s="48">
        <v>5.6</v>
      </c>
      <c r="H141" s="65" t="s">
        <v>2</v>
      </c>
      <c r="I141" s="35">
        <v>180</v>
      </c>
      <c r="J141" s="35">
        <v>156</v>
      </c>
      <c r="K141" s="34">
        <f>I141-J141</f>
        <v>24</v>
      </c>
      <c r="L141" s="49"/>
      <c r="M141" s="113" t="s">
        <v>75</v>
      </c>
      <c r="N141" s="114"/>
      <c r="O141" s="71">
        <f>(J121-J125)/J121</f>
        <v>0.76071657069737686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77.95</v>
      </c>
      <c r="E142" s="33">
        <v>62.5</v>
      </c>
      <c r="F142" s="34">
        <v>80.180000000000007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77.150000000000006</v>
      </c>
      <c r="E143" s="33">
        <v>50.58</v>
      </c>
      <c r="F143" s="34">
        <v>65.56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341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342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343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344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88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zoomScale="85" zoomScaleNormal="85" workbookViewId="0">
      <selection activeCell="C20" sqref="C20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864</v>
      </c>
    </row>
    <row r="7" spans="1:19" x14ac:dyDescent="0.25">
      <c r="A7" s="2"/>
      <c r="C7" s="9" t="s">
        <v>26</v>
      </c>
      <c r="D7" s="10"/>
      <c r="E7" s="10"/>
      <c r="F7" s="11"/>
      <c r="G7" s="12"/>
      <c r="H7" s="12"/>
      <c r="I7" s="12"/>
      <c r="J7" s="138" t="e">
        <f>AVERAGE(F7:I7)</f>
        <v>#DIV/0!</v>
      </c>
      <c r="K7" s="139"/>
      <c r="M7" s="8">
        <v>2</v>
      </c>
      <c r="N7" s="140"/>
      <c r="O7" s="141"/>
      <c r="P7" s="2"/>
      <c r="R7" s="56" t="s">
        <v>1</v>
      </c>
      <c r="S7" s="72">
        <f>AVERAGE(J10,J67,J122)</f>
        <v>487.75</v>
      </c>
    </row>
    <row r="8" spans="1:19" x14ac:dyDescent="0.25">
      <c r="A8" s="2"/>
      <c r="C8" s="9" t="s">
        <v>27</v>
      </c>
      <c r="D8" s="10"/>
      <c r="E8" s="10"/>
      <c r="F8" s="11"/>
      <c r="G8" s="12"/>
      <c r="H8" s="12"/>
      <c r="I8" s="12"/>
      <c r="J8" s="138" t="e">
        <f t="shared" ref="J8:J13" si="0">AVERAGE(F8:I8)</f>
        <v>#DIV/0!</v>
      </c>
      <c r="K8" s="139"/>
      <c r="M8" s="8">
        <v>3</v>
      </c>
      <c r="N8" s="140"/>
      <c r="O8" s="141"/>
      <c r="P8" s="2"/>
      <c r="R8" s="56" t="s">
        <v>2</v>
      </c>
      <c r="S8" s="73">
        <f>AVERAGE(J13,J70,J125)</f>
        <v>222.58333333333334</v>
      </c>
    </row>
    <row r="9" spans="1:19" x14ac:dyDescent="0.25">
      <c r="A9" s="2"/>
      <c r="C9" s="9" t="s">
        <v>28</v>
      </c>
      <c r="D9" s="11">
        <v>66.81</v>
      </c>
      <c r="E9" s="11">
        <v>9</v>
      </c>
      <c r="F9" s="11">
        <v>780</v>
      </c>
      <c r="G9" s="11"/>
      <c r="H9" s="11"/>
      <c r="I9" s="11"/>
      <c r="J9" s="138">
        <f t="shared" si="0"/>
        <v>780</v>
      </c>
      <c r="K9" s="139"/>
      <c r="M9" s="8">
        <v>4</v>
      </c>
      <c r="N9" s="140"/>
      <c r="O9" s="141"/>
      <c r="P9" s="2"/>
      <c r="R9" s="74" t="s">
        <v>261</v>
      </c>
      <c r="S9" s="76">
        <f>S6-S7</f>
        <v>376.25</v>
      </c>
    </row>
    <row r="10" spans="1:19" x14ac:dyDescent="0.25">
      <c r="A10" s="2"/>
      <c r="C10" s="9" t="s">
        <v>30</v>
      </c>
      <c r="D10" s="11">
        <v>60.38</v>
      </c>
      <c r="E10" s="11">
        <v>8.6</v>
      </c>
      <c r="F10" s="11">
        <v>347</v>
      </c>
      <c r="G10" s="11"/>
      <c r="H10" s="11"/>
      <c r="I10" s="11"/>
      <c r="J10" s="138">
        <f t="shared" si="0"/>
        <v>347</v>
      </c>
      <c r="K10" s="139"/>
      <c r="M10" s="8">
        <v>5</v>
      </c>
      <c r="N10" s="140"/>
      <c r="O10" s="141"/>
      <c r="P10" s="2"/>
      <c r="R10" s="74" t="s">
        <v>31</v>
      </c>
      <c r="S10" s="76">
        <f>S7-S8</f>
        <v>265.16666666666663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259</v>
      </c>
      <c r="G11" s="63"/>
      <c r="H11" s="63"/>
      <c r="I11" s="63"/>
      <c r="J11" s="138">
        <f t="shared" si="0"/>
        <v>259</v>
      </c>
      <c r="K11" s="139"/>
      <c r="M11" s="13">
        <v>6</v>
      </c>
      <c r="N11" s="142"/>
      <c r="O11" s="143"/>
      <c r="P11" s="2"/>
      <c r="R11" s="74" t="s">
        <v>29</v>
      </c>
      <c r="S11" s="75">
        <f>S6-S8</f>
        <v>641.41666666666663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215</v>
      </c>
      <c r="G12" s="63"/>
      <c r="H12" s="63"/>
      <c r="I12" s="63"/>
      <c r="J12" s="138">
        <f t="shared" si="0"/>
        <v>215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0.43547453703703703</v>
      </c>
    </row>
    <row r="13" spans="1:19" ht="15.75" thickBot="1" x14ac:dyDescent="0.3">
      <c r="A13" s="2"/>
      <c r="C13" s="14" t="s">
        <v>38</v>
      </c>
      <c r="D13" s="15">
        <v>61.18</v>
      </c>
      <c r="E13" s="15">
        <v>8.3000000000000007</v>
      </c>
      <c r="F13" s="15">
        <v>229</v>
      </c>
      <c r="G13" s="15"/>
      <c r="H13" s="15"/>
      <c r="I13" s="15"/>
      <c r="J13" s="144">
        <f t="shared" si="0"/>
        <v>229</v>
      </c>
      <c r="K13" s="145"/>
      <c r="M13" s="67" t="s">
        <v>39</v>
      </c>
      <c r="N13" s="65"/>
      <c r="O13" s="66"/>
      <c r="P13" s="2"/>
      <c r="R13" s="77" t="s">
        <v>37</v>
      </c>
      <c r="S13" s="78">
        <f>S10/S7</f>
        <v>0.54365282760977274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0.74238040123456783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15.46</v>
      </c>
      <c r="E16" s="11">
        <v>10.3</v>
      </c>
      <c r="F16" s="22">
        <v>926</v>
      </c>
      <c r="G16" s="16"/>
      <c r="H16" s="23" t="s">
        <v>1</v>
      </c>
      <c r="I16" s="133">
        <v>4.8499999999999996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/>
      <c r="E17" s="11"/>
      <c r="F17" s="22"/>
      <c r="G17" s="16"/>
      <c r="H17" s="27" t="s">
        <v>2</v>
      </c>
      <c r="I17" s="135">
        <v>4.32</v>
      </c>
      <c r="J17" s="135"/>
      <c r="K17" s="136"/>
      <c r="M17" s="65">
        <v>6.9</v>
      </c>
      <c r="N17" s="28">
        <v>88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/>
      <c r="O20" s="34"/>
      <c r="P20" s="2"/>
    </row>
    <row r="21" spans="1:16" ht="15.75" thickBot="1" x14ac:dyDescent="0.3">
      <c r="A21" s="2"/>
      <c r="C21" s="21" t="s">
        <v>57</v>
      </c>
      <c r="D21" s="11">
        <v>71.25</v>
      </c>
      <c r="E21" s="11"/>
      <c r="F21" s="22">
        <v>1366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/>
      <c r="O21" s="36"/>
      <c r="P21" s="2"/>
    </row>
    <row r="22" spans="1:16" ht="15.75" customHeight="1" thickBot="1" x14ac:dyDescent="0.3">
      <c r="A22" s="2"/>
      <c r="C22" s="21" t="s">
        <v>58</v>
      </c>
      <c r="D22" s="11"/>
      <c r="E22" s="11"/>
      <c r="F22" s="22"/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/>
      <c r="G23" s="16"/>
      <c r="H23" s="125">
        <v>9</v>
      </c>
      <c r="I23" s="127">
        <v>385</v>
      </c>
      <c r="J23" s="127">
        <v>337</v>
      </c>
      <c r="K23" s="129">
        <f>((I23-J23)/I23)</f>
        <v>0.12467532467532468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/>
      <c r="E24" s="11"/>
      <c r="F24" s="22"/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0.55512820512820515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/>
      <c r="G25" s="16"/>
      <c r="M25" s="118" t="s">
        <v>64</v>
      </c>
      <c r="N25" s="119"/>
      <c r="O25" s="37">
        <f>(J10-J11)/J10</f>
        <v>0.25360230547550433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0.16988416988416988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-6.5116279069767441E-2</v>
      </c>
      <c r="P27" s="2"/>
    </row>
    <row r="28" spans="1:16" ht="15" customHeight="1" x14ac:dyDescent="0.25">
      <c r="A28" s="2"/>
      <c r="B28" s="41"/>
      <c r="C28" s="45" t="s">
        <v>71</v>
      </c>
      <c r="D28" s="33"/>
      <c r="E28" s="33"/>
      <c r="F28" s="34"/>
      <c r="G28" s="46"/>
      <c r="H28" s="47" t="s">
        <v>72</v>
      </c>
      <c r="I28" s="33">
        <v>361</v>
      </c>
      <c r="J28" s="33">
        <v>306</v>
      </c>
      <c r="K28" s="34">
        <f>I28-J28</f>
        <v>55</v>
      </c>
      <c r="M28" s="123" t="s">
        <v>73</v>
      </c>
      <c r="N28" s="124"/>
      <c r="O28" s="70">
        <f>(J10-J13)/J10</f>
        <v>0.34005763688760809</v>
      </c>
      <c r="P28" s="2"/>
    </row>
    <row r="29" spans="1:16" ht="15.75" thickBot="1" x14ac:dyDescent="0.3">
      <c r="A29" s="2"/>
      <c r="B29" s="41"/>
      <c r="C29" s="45" t="s">
        <v>74</v>
      </c>
      <c r="D29" s="33"/>
      <c r="E29" s="33"/>
      <c r="F29" s="34"/>
      <c r="G29" s="48"/>
      <c r="H29" s="65" t="s">
        <v>2</v>
      </c>
      <c r="I29" s="35">
        <v>228</v>
      </c>
      <c r="J29" s="35">
        <v>190</v>
      </c>
      <c r="K29" s="36">
        <f>I29-J29</f>
        <v>38</v>
      </c>
      <c r="L29" s="49"/>
      <c r="M29" s="113" t="s">
        <v>75</v>
      </c>
      <c r="N29" s="114"/>
      <c r="O29" s="71">
        <f>(J9-J13)/J9</f>
        <v>0.70641025641025645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78.349999999999994</v>
      </c>
      <c r="E30" s="33">
        <v>66.69</v>
      </c>
      <c r="F30" s="34">
        <v>85.12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77.45</v>
      </c>
      <c r="E31" s="33">
        <v>50.11</v>
      </c>
      <c r="F31" s="34">
        <v>64.709999999999994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54.31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345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346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669</v>
      </c>
      <c r="G64" s="12"/>
      <c r="H64" s="12"/>
      <c r="I64" s="12"/>
      <c r="J64" s="138">
        <f>AVERAGE(F64:I64)</f>
        <v>669</v>
      </c>
      <c r="K64" s="139"/>
      <c r="M64" s="8">
        <v>2</v>
      </c>
      <c r="N64" s="140">
        <v>9.6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472</v>
      </c>
      <c r="G65" s="12"/>
      <c r="H65" s="12"/>
      <c r="I65" s="12"/>
      <c r="J65" s="138">
        <f t="shared" ref="J65:J70" si="1">AVERAGE(F65:I65)</f>
        <v>472</v>
      </c>
      <c r="K65" s="139"/>
      <c r="M65" s="8">
        <v>3</v>
      </c>
      <c r="N65" s="140">
        <v>9.1</v>
      </c>
      <c r="O65" s="141"/>
      <c r="P65" s="2"/>
    </row>
    <row r="66" spans="1:16" ht="15" customHeight="1" x14ac:dyDescent="0.25">
      <c r="A66" s="2"/>
      <c r="C66" s="9" t="s">
        <v>28</v>
      </c>
      <c r="D66" s="11">
        <v>57.33</v>
      </c>
      <c r="E66" s="11">
        <v>7.3</v>
      </c>
      <c r="F66" s="11"/>
      <c r="G66" s="11"/>
      <c r="H66" s="11"/>
      <c r="I66" s="11">
        <v>803</v>
      </c>
      <c r="J66" s="138">
        <f t="shared" si="1"/>
        <v>803</v>
      </c>
      <c r="K66" s="139"/>
      <c r="M66" s="8">
        <v>4</v>
      </c>
      <c r="N66" s="140">
        <v>8.4</v>
      </c>
      <c r="O66" s="141"/>
      <c r="P66" s="2"/>
    </row>
    <row r="67" spans="1:16" ht="15" customHeight="1" x14ac:dyDescent="0.25">
      <c r="A67" s="2"/>
      <c r="C67" s="9" t="s">
        <v>30</v>
      </c>
      <c r="D67" s="11">
        <v>56.98</v>
      </c>
      <c r="E67" s="11">
        <v>8.4</v>
      </c>
      <c r="F67" s="11"/>
      <c r="G67" s="11"/>
      <c r="H67" s="11"/>
      <c r="I67" s="11">
        <v>585</v>
      </c>
      <c r="J67" s="138">
        <f t="shared" si="1"/>
        <v>585</v>
      </c>
      <c r="K67" s="139"/>
      <c r="M67" s="8">
        <v>5</v>
      </c>
      <c r="N67" s="140">
        <v>8.6999999999999993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/>
      <c r="G68" s="63"/>
      <c r="H68" s="63"/>
      <c r="I68" s="63">
        <v>321</v>
      </c>
      <c r="J68" s="138">
        <f t="shared" si="1"/>
        <v>321</v>
      </c>
      <c r="K68" s="139"/>
      <c r="M68" s="13">
        <v>6</v>
      </c>
      <c r="N68" s="142">
        <v>8.1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/>
      <c r="G69" s="63"/>
      <c r="H69" s="63"/>
      <c r="I69" s="63">
        <v>210</v>
      </c>
      <c r="J69" s="138">
        <f t="shared" si="1"/>
        <v>210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58.11</v>
      </c>
      <c r="E70" s="15">
        <v>7.1</v>
      </c>
      <c r="F70" s="15"/>
      <c r="G70" s="15"/>
      <c r="H70" s="15"/>
      <c r="I70" s="15">
        <v>216</v>
      </c>
      <c r="J70" s="144">
        <f t="shared" si="1"/>
        <v>216</v>
      </c>
      <c r="K70" s="145"/>
      <c r="M70" s="67" t="s">
        <v>39</v>
      </c>
      <c r="N70" s="65"/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13.23</v>
      </c>
      <c r="E73" s="11">
        <v>9.5</v>
      </c>
      <c r="F73" s="22">
        <v>1123</v>
      </c>
      <c r="G73" s="16"/>
      <c r="H73" s="23" t="s">
        <v>1</v>
      </c>
      <c r="I73" s="133">
        <v>5.72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/>
      <c r="E74" s="11"/>
      <c r="F74" s="22"/>
      <c r="G74" s="16"/>
      <c r="H74" s="27" t="s">
        <v>2</v>
      </c>
      <c r="I74" s="135">
        <v>5.38</v>
      </c>
      <c r="J74" s="135"/>
      <c r="K74" s="136"/>
      <c r="M74" s="65">
        <v>6.8</v>
      </c>
      <c r="N74" s="28">
        <v>118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/>
      <c r="E78" s="11"/>
      <c r="F78" s="22"/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/>
      <c r="E79" s="11"/>
      <c r="F79" s="22"/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/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/>
      <c r="E81" s="11"/>
      <c r="F81" s="22"/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0.2714819427148194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/>
      <c r="G82" s="16"/>
      <c r="M82" s="118" t="s">
        <v>64</v>
      </c>
      <c r="N82" s="119"/>
      <c r="O82" s="37">
        <f>(J67-J68)/J67</f>
        <v>0.45128205128205129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0.34579439252336447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-2.8571428571428571E-2</v>
      </c>
      <c r="P84" s="2"/>
    </row>
    <row r="85" spans="1:16" x14ac:dyDescent="0.25">
      <c r="A85" s="2"/>
      <c r="B85" s="41"/>
      <c r="C85" s="45" t="s">
        <v>71</v>
      </c>
      <c r="D85" s="33">
        <v>90.94</v>
      </c>
      <c r="E85" s="33"/>
      <c r="F85" s="34"/>
      <c r="G85" s="46"/>
      <c r="H85" s="47" t="s">
        <v>1</v>
      </c>
      <c r="I85" s="33">
        <v>774</v>
      </c>
      <c r="J85" s="33">
        <v>670</v>
      </c>
      <c r="K85" s="34">
        <f>I85-J85</f>
        <v>104</v>
      </c>
      <c r="M85" s="123" t="s">
        <v>73</v>
      </c>
      <c r="N85" s="124"/>
      <c r="O85" s="70">
        <f>(J67-J70)/J67</f>
        <v>0.63076923076923075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68.319999999999993</v>
      </c>
      <c r="F86" s="34">
        <v>93.66</v>
      </c>
      <c r="G86" s="48">
        <v>6.1</v>
      </c>
      <c r="H86" s="65" t="s">
        <v>2</v>
      </c>
      <c r="I86" s="35">
        <v>233</v>
      </c>
      <c r="J86" s="35">
        <v>212</v>
      </c>
      <c r="K86" s="34">
        <f>I86-J86</f>
        <v>21</v>
      </c>
      <c r="L86" s="49"/>
      <c r="M86" s="113" t="s">
        <v>75</v>
      </c>
      <c r="N86" s="114"/>
      <c r="O86" s="71">
        <f>(J66-J70)/J66</f>
        <v>0.73100871731008721</v>
      </c>
      <c r="P86" s="2"/>
    </row>
    <row r="87" spans="1:16" ht="15" customHeight="1" x14ac:dyDescent="0.25">
      <c r="A87" s="2"/>
      <c r="B87" s="41"/>
      <c r="C87" s="45" t="s">
        <v>76</v>
      </c>
      <c r="D87" s="33"/>
      <c r="E87" s="33"/>
      <c r="F87" s="34"/>
      <c r="P87" s="2"/>
    </row>
    <row r="88" spans="1:16" ht="15" customHeight="1" x14ac:dyDescent="0.25">
      <c r="A88" s="2"/>
      <c r="B88" s="41"/>
      <c r="C88" s="45" t="s">
        <v>77</v>
      </c>
      <c r="D88" s="33"/>
      <c r="E88" s="33"/>
      <c r="F88" s="34"/>
      <c r="P88" s="2"/>
    </row>
    <row r="89" spans="1:16" ht="15" customHeight="1" thickBot="1" x14ac:dyDescent="0.3">
      <c r="A89" s="2"/>
      <c r="B89" s="41"/>
      <c r="C89" s="50" t="s">
        <v>78</v>
      </c>
      <c r="D89" s="51"/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/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605</v>
      </c>
      <c r="G119" s="12"/>
      <c r="H119" s="12"/>
      <c r="I119" s="12"/>
      <c r="J119" s="138">
        <f>AVERAGE(F119:I119)</f>
        <v>605</v>
      </c>
      <c r="K119" s="139"/>
      <c r="M119" s="8">
        <v>2</v>
      </c>
      <c r="N119" s="140">
        <v>9.5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498</v>
      </c>
      <c r="G120" s="12"/>
      <c r="H120" s="12"/>
      <c r="I120" s="12"/>
      <c r="J120" s="138">
        <f t="shared" ref="J120:J125" si="2">AVERAGE(F120:I120)</f>
        <v>498</v>
      </c>
      <c r="K120" s="139"/>
      <c r="M120" s="8">
        <v>3</v>
      </c>
      <c r="N120" s="140">
        <v>9.3000000000000007</v>
      </c>
      <c r="O120" s="141"/>
      <c r="P120" s="2"/>
    </row>
    <row r="121" spans="1:16" x14ac:dyDescent="0.25">
      <c r="A121" s="2"/>
      <c r="C121" s="9" t="s">
        <v>28</v>
      </c>
      <c r="D121" s="11">
        <v>59.63</v>
      </c>
      <c r="E121" s="11">
        <v>6.2</v>
      </c>
      <c r="F121" s="11">
        <v>970</v>
      </c>
      <c r="G121" s="11">
        <v>1021</v>
      </c>
      <c r="H121" s="11">
        <v>1030</v>
      </c>
      <c r="I121" s="11">
        <v>1015</v>
      </c>
      <c r="J121" s="138">
        <f t="shared" si="2"/>
        <v>1009</v>
      </c>
      <c r="K121" s="139"/>
      <c r="M121" s="8">
        <v>4</v>
      </c>
      <c r="N121" s="140">
        <v>9.1999999999999993</v>
      </c>
      <c r="O121" s="141"/>
      <c r="P121" s="2"/>
    </row>
    <row r="122" spans="1:16" x14ac:dyDescent="0.25">
      <c r="A122" s="2"/>
      <c r="C122" s="9" t="s">
        <v>30</v>
      </c>
      <c r="D122" s="11">
        <v>55.06</v>
      </c>
      <c r="E122" s="11">
        <v>8.6999999999999993</v>
      </c>
      <c r="F122" s="11">
        <v>549</v>
      </c>
      <c r="G122" s="11">
        <v>485</v>
      </c>
      <c r="H122" s="11">
        <v>560</v>
      </c>
      <c r="I122" s="11">
        <v>531</v>
      </c>
      <c r="J122" s="138">
        <f t="shared" si="2"/>
        <v>531.25</v>
      </c>
      <c r="K122" s="139"/>
      <c r="M122" s="8">
        <v>5</v>
      </c>
      <c r="N122" s="140">
        <v>8.5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292</v>
      </c>
      <c r="G123" s="63">
        <v>278</v>
      </c>
      <c r="H123" s="63">
        <v>303</v>
      </c>
      <c r="I123" s="63">
        <v>297</v>
      </c>
      <c r="J123" s="138">
        <f t="shared" si="2"/>
        <v>292.5</v>
      </c>
      <c r="K123" s="139"/>
      <c r="M123" s="13">
        <v>6</v>
      </c>
      <c r="N123" s="142">
        <v>8.3000000000000007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228</v>
      </c>
      <c r="G124" s="63">
        <v>230</v>
      </c>
      <c r="H124" s="63">
        <v>224</v>
      </c>
      <c r="I124" s="63">
        <v>217</v>
      </c>
      <c r="J124" s="138">
        <f t="shared" si="2"/>
        <v>224.75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53.93</v>
      </c>
      <c r="E125" s="15">
        <v>8.1999999999999993</v>
      </c>
      <c r="F125" s="15">
        <v>226</v>
      </c>
      <c r="G125" s="15">
        <v>229</v>
      </c>
      <c r="H125" s="15">
        <v>221</v>
      </c>
      <c r="I125" s="15">
        <v>215</v>
      </c>
      <c r="J125" s="144">
        <f t="shared" si="2"/>
        <v>222.75</v>
      </c>
      <c r="K125" s="145"/>
      <c r="M125" s="67" t="s">
        <v>39</v>
      </c>
      <c r="N125" s="65">
        <v>4.1900000000000004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11.31</v>
      </c>
      <c r="E128" s="11">
        <v>9.9</v>
      </c>
      <c r="F128" s="22">
        <v>1091</v>
      </c>
      <c r="G128" s="16"/>
      <c r="H128" s="23" t="s">
        <v>1</v>
      </c>
      <c r="I128" s="133">
        <v>5.16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56.76</v>
      </c>
      <c r="E129" s="11"/>
      <c r="F129" s="22">
        <v>212</v>
      </c>
      <c r="G129" s="16"/>
      <c r="H129" s="27" t="s">
        <v>2</v>
      </c>
      <c r="I129" s="135">
        <v>4.93</v>
      </c>
      <c r="J129" s="135"/>
      <c r="K129" s="136"/>
      <c r="M129" s="65">
        <v>7.5</v>
      </c>
      <c r="N129" s="28">
        <v>48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54.85</v>
      </c>
      <c r="E130" s="11"/>
      <c r="F130" s="22">
        <v>210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54.27</v>
      </c>
      <c r="E132" s="11"/>
      <c r="F132" s="22">
        <v>206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150</v>
      </c>
      <c r="P132" s="2"/>
    </row>
    <row r="133" spans="1:16" ht="15.75" thickBot="1" x14ac:dyDescent="0.3">
      <c r="A133" s="2"/>
      <c r="C133" s="21" t="s">
        <v>57</v>
      </c>
      <c r="D133" s="11">
        <v>72.400000000000006</v>
      </c>
      <c r="E133" s="11"/>
      <c r="F133" s="22">
        <v>1495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5.6</v>
      </c>
      <c r="O133" s="36">
        <v>150</v>
      </c>
      <c r="P133" s="2"/>
    </row>
    <row r="134" spans="1:16" ht="15.75" thickBot="1" x14ac:dyDescent="0.3">
      <c r="A134" s="2"/>
      <c r="C134" s="21" t="s">
        <v>58</v>
      </c>
      <c r="D134" s="11">
        <v>63.34</v>
      </c>
      <c r="E134" s="11">
        <v>7.2</v>
      </c>
      <c r="F134" s="22">
        <v>348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331</v>
      </c>
      <c r="G135" s="16"/>
      <c r="H135" s="125"/>
      <c r="I135" s="127"/>
      <c r="J135" s="127"/>
      <c r="K135" s="129"/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71.64</v>
      </c>
      <c r="E136" s="11">
        <v>6.1</v>
      </c>
      <c r="F136" s="22">
        <v>949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0.47348860257680875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930</v>
      </c>
      <c r="G137" s="16"/>
      <c r="M137" s="118" t="s">
        <v>64</v>
      </c>
      <c r="N137" s="119"/>
      <c r="O137" s="37">
        <f>(J122-J123)/J122</f>
        <v>0.44941176470588234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0.23162393162393163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8.8987764182424916E-3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72</v>
      </c>
      <c r="I140" s="33">
        <v>307</v>
      </c>
      <c r="J140" s="33">
        <v>258</v>
      </c>
      <c r="K140" s="34">
        <v>49</v>
      </c>
      <c r="M140" s="123" t="s">
        <v>73</v>
      </c>
      <c r="N140" s="124"/>
      <c r="O140" s="70">
        <f>(J122-J125)/J122</f>
        <v>0.58070588235294118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72.599999999999994</v>
      </c>
      <c r="E141" s="33">
        <v>68.2</v>
      </c>
      <c r="F141" s="34">
        <v>93.94</v>
      </c>
      <c r="G141" s="48">
        <v>5.8</v>
      </c>
      <c r="H141" s="65" t="s">
        <v>2</v>
      </c>
      <c r="I141" s="35">
        <v>186</v>
      </c>
      <c r="J141" s="35">
        <v>155</v>
      </c>
      <c r="K141" s="34">
        <v>31</v>
      </c>
      <c r="L141" s="49"/>
      <c r="M141" s="113" t="s">
        <v>75</v>
      </c>
      <c r="N141" s="114"/>
      <c r="O141" s="71">
        <f>(J121-J125)/J121</f>
        <v>0.7792368681863231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77.95</v>
      </c>
      <c r="E142" s="33">
        <v>66.45</v>
      </c>
      <c r="F142" s="34">
        <v>85.25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77.05</v>
      </c>
      <c r="E143" s="33">
        <v>49.93</v>
      </c>
      <c r="F143" s="34">
        <v>64.8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52.4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347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348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349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350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300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zoomScale="85" zoomScaleNormal="85" workbookViewId="0">
      <selection activeCell="C15" sqref="C15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815.25</v>
      </c>
    </row>
    <row r="7" spans="1:19" x14ac:dyDescent="0.25">
      <c r="A7" s="2"/>
      <c r="C7" s="9" t="s">
        <v>26</v>
      </c>
      <c r="D7" s="10"/>
      <c r="E7" s="10"/>
      <c r="F7" s="11">
        <v>569</v>
      </c>
      <c r="G7" s="12"/>
      <c r="H7" s="12"/>
      <c r="I7" s="12"/>
      <c r="J7" s="138">
        <f>AVERAGE(F7:I7)</f>
        <v>569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558.33333333333337</v>
      </c>
    </row>
    <row r="8" spans="1:19" x14ac:dyDescent="0.25">
      <c r="A8" s="2"/>
      <c r="C8" s="9" t="s">
        <v>27</v>
      </c>
      <c r="D8" s="10"/>
      <c r="E8" s="10"/>
      <c r="F8" s="11">
        <v>446</v>
      </c>
      <c r="G8" s="12"/>
      <c r="H8" s="12"/>
      <c r="I8" s="12"/>
      <c r="J8" s="138">
        <f t="shared" ref="J8:J13" si="0">AVERAGE(F8:I8)</f>
        <v>446</v>
      </c>
      <c r="K8" s="139"/>
      <c r="M8" s="8">
        <v>3</v>
      </c>
      <c r="N8" s="140">
        <v>9.1</v>
      </c>
      <c r="O8" s="141"/>
      <c r="P8" s="2"/>
      <c r="R8" s="56" t="s">
        <v>2</v>
      </c>
      <c r="S8" s="73">
        <f>AVERAGE(J13,J70,J125)</f>
        <v>220.5</v>
      </c>
    </row>
    <row r="9" spans="1:19" x14ac:dyDescent="0.25">
      <c r="A9" s="2"/>
      <c r="C9" s="9" t="s">
        <v>28</v>
      </c>
      <c r="D9" s="11">
        <v>61.32</v>
      </c>
      <c r="E9" s="11">
        <v>8.4</v>
      </c>
      <c r="F9" s="11">
        <v>1092</v>
      </c>
      <c r="G9" s="11">
        <v>1110</v>
      </c>
      <c r="H9" s="11">
        <v>899</v>
      </c>
      <c r="I9" s="11">
        <v>861</v>
      </c>
      <c r="J9" s="138">
        <f t="shared" si="0"/>
        <v>990.5</v>
      </c>
      <c r="K9" s="139"/>
      <c r="M9" s="8">
        <v>4</v>
      </c>
      <c r="N9" s="140">
        <v>8.5</v>
      </c>
      <c r="O9" s="141"/>
      <c r="P9" s="2"/>
      <c r="R9" s="74" t="s">
        <v>261</v>
      </c>
      <c r="S9" s="76">
        <f>S6-S7</f>
        <v>256.91666666666663</v>
      </c>
    </row>
    <row r="10" spans="1:19" x14ac:dyDescent="0.25">
      <c r="A10" s="2"/>
      <c r="C10" s="9" t="s">
        <v>30</v>
      </c>
      <c r="D10" s="11">
        <v>58.19</v>
      </c>
      <c r="E10" s="11">
        <v>8.4</v>
      </c>
      <c r="F10" s="11">
        <v>644</v>
      </c>
      <c r="G10" s="11">
        <v>642</v>
      </c>
      <c r="H10" s="11">
        <v>673</v>
      </c>
      <c r="I10" s="11">
        <v>572</v>
      </c>
      <c r="J10" s="138">
        <f t="shared" si="0"/>
        <v>632.75</v>
      </c>
      <c r="K10" s="139"/>
      <c r="M10" s="8">
        <v>5</v>
      </c>
      <c r="N10" s="140">
        <v>8.5</v>
      </c>
      <c r="O10" s="141"/>
      <c r="P10" s="2"/>
      <c r="R10" s="74" t="s">
        <v>31</v>
      </c>
      <c r="S10" s="76">
        <f>S7-S8</f>
        <v>337.83333333333337</v>
      </c>
    </row>
    <row r="11" spans="1:19" ht="15.75" thickBot="1" x14ac:dyDescent="0.3">
      <c r="A11" s="2"/>
      <c r="C11" s="9" t="s">
        <v>32</v>
      </c>
      <c r="D11" s="11"/>
      <c r="E11" s="11"/>
      <c r="F11" s="11">
        <v>366</v>
      </c>
      <c r="G11" s="63">
        <v>338</v>
      </c>
      <c r="H11" s="63">
        <v>338</v>
      </c>
      <c r="I11" s="63">
        <v>309</v>
      </c>
      <c r="J11" s="138">
        <f t="shared" si="0"/>
        <v>337.75</v>
      </c>
      <c r="K11" s="139"/>
      <c r="M11" s="13">
        <v>6</v>
      </c>
      <c r="N11" s="142">
        <v>8.1999999999999993</v>
      </c>
      <c r="O11" s="143"/>
      <c r="P11" s="2"/>
      <c r="R11" s="74" t="s">
        <v>29</v>
      </c>
      <c r="S11" s="75">
        <f>S6-S8</f>
        <v>594.75</v>
      </c>
    </row>
    <row r="12" spans="1:19" ht="15.75" thickBot="1" x14ac:dyDescent="0.3">
      <c r="A12" s="2"/>
      <c r="C12" s="9" t="s">
        <v>34</v>
      </c>
      <c r="D12" s="11"/>
      <c r="E12" s="11"/>
      <c r="F12" s="11">
        <v>189</v>
      </c>
      <c r="G12" s="63">
        <v>192</v>
      </c>
      <c r="H12" s="63">
        <v>200</v>
      </c>
      <c r="I12" s="63">
        <v>199</v>
      </c>
      <c r="J12" s="138">
        <f t="shared" si="0"/>
        <v>195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0.31513850557088824</v>
      </c>
    </row>
    <row r="13" spans="1:19" ht="15.75" thickBot="1" x14ac:dyDescent="0.3">
      <c r="A13" s="2"/>
      <c r="C13" s="14" t="s">
        <v>38</v>
      </c>
      <c r="D13" s="15">
        <v>56.41</v>
      </c>
      <c r="E13" s="15">
        <v>8</v>
      </c>
      <c r="F13" s="15">
        <v>187</v>
      </c>
      <c r="G13" s="15">
        <v>194</v>
      </c>
      <c r="H13" s="15">
        <v>203</v>
      </c>
      <c r="I13" s="15">
        <v>202</v>
      </c>
      <c r="J13" s="144">
        <f t="shared" si="0"/>
        <v>196.5</v>
      </c>
      <c r="K13" s="145"/>
      <c r="M13" s="67" t="s">
        <v>39</v>
      </c>
      <c r="N13" s="65">
        <v>5.03</v>
      </c>
      <c r="O13" s="66"/>
      <c r="P13" s="2"/>
      <c r="R13" s="77" t="s">
        <v>37</v>
      </c>
      <c r="S13" s="78">
        <f>S10/S7</f>
        <v>0.60507462686567171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0.72953081876724934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11.31</v>
      </c>
      <c r="E16" s="11">
        <v>10.6</v>
      </c>
      <c r="F16" s="22">
        <v>1022</v>
      </c>
      <c r="G16" s="16"/>
      <c r="H16" s="23" t="s">
        <v>1</v>
      </c>
      <c r="I16" s="133">
        <v>5.82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57.89</v>
      </c>
      <c r="E17" s="11"/>
      <c r="F17" s="22">
        <v>189</v>
      </c>
      <c r="G17" s="16"/>
      <c r="H17" s="27" t="s">
        <v>2</v>
      </c>
      <c r="I17" s="135">
        <v>5.49</v>
      </c>
      <c r="J17" s="135"/>
      <c r="K17" s="136"/>
      <c r="M17" s="65">
        <v>7.1</v>
      </c>
      <c r="N17" s="28">
        <v>80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56.02</v>
      </c>
      <c r="E18" s="11"/>
      <c r="F18" s="22">
        <v>195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56.35</v>
      </c>
      <c r="E20" s="11"/>
      <c r="F20" s="22">
        <v>191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70.290000000000006</v>
      </c>
      <c r="E21" s="11"/>
      <c r="F21" s="22">
        <v>1317</v>
      </c>
      <c r="G21" s="16"/>
      <c r="H21" s="125">
        <v>13</v>
      </c>
      <c r="I21" s="127">
        <v>280</v>
      </c>
      <c r="J21" s="127">
        <v>168</v>
      </c>
      <c r="K21" s="129">
        <f>((I21-J21)/I21)</f>
        <v>0.4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74.349999999999994</v>
      </c>
      <c r="E22" s="11">
        <v>7</v>
      </c>
      <c r="F22" s="22">
        <v>492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556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72.13</v>
      </c>
      <c r="E24" s="11">
        <v>6.4</v>
      </c>
      <c r="F24" s="22">
        <v>1117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0.36118122160524985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1217</v>
      </c>
      <c r="G25" s="16"/>
      <c r="M25" s="118" t="s">
        <v>64</v>
      </c>
      <c r="N25" s="119"/>
      <c r="O25" s="37">
        <f>(J10-J11)/J10</f>
        <v>0.46621888581588306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0.42264988897113248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-7.6923076923076927E-3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72</v>
      </c>
      <c r="I28" s="33">
        <v>363</v>
      </c>
      <c r="J28" s="33">
        <v>291</v>
      </c>
      <c r="K28" s="34">
        <f>I28-J28</f>
        <v>72</v>
      </c>
      <c r="M28" s="123" t="s">
        <v>73</v>
      </c>
      <c r="N28" s="124"/>
      <c r="O28" s="70">
        <f>(J10-J13)/J10</f>
        <v>0.68945080995653896</v>
      </c>
      <c r="P28" s="2"/>
    </row>
    <row r="29" spans="1:16" ht="15.75" thickBot="1" x14ac:dyDescent="0.3">
      <c r="A29" s="2"/>
      <c r="B29" s="41"/>
      <c r="C29" s="45" t="s">
        <v>74</v>
      </c>
      <c r="D29" s="33">
        <v>72.7</v>
      </c>
      <c r="E29" s="33">
        <v>68.72</v>
      </c>
      <c r="F29" s="34">
        <v>94.52</v>
      </c>
      <c r="G29" s="48">
        <v>5.3</v>
      </c>
      <c r="H29" s="65" t="s">
        <v>2</v>
      </c>
      <c r="I29" s="35">
        <v>206</v>
      </c>
      <c r="J29" s="35">
        <v>187</v>
      </c>
      <c r="K29" s="36">
        <f>I29-J29</f>
        <v>19</v>
      </c>
      <c r="L29" s="49"/>
      <c r="M29" s="113" t="s">
        <v>75</v>
      </c>
      <c r="N29" s="114"/>
      <c r="O29" s="71">
        <f>(J9-J13)/J9</f>
        <v>0.80161534578495708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79.8</v>
      </c>
      <c r="E30" s="33">
        <v>67.400000000000006</v>
      </c>
      <c r="F30" s="34">
        <v>84.46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77.349999999999994</v>
      </c>
      <c r="E31" s="33">
        <v>50.06</v>
      </c>
      <c r="F31" s="34">
        <v>64.72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J34" s="64" t="s">
        <v>351</v>
      </c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352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353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354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130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355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606</v>
      </c>
      <c r="G64" s="12"/>
      <c r="H64" s="12"/>
      <c r="I64" s="12"/>
      <c r="J64" s="138">
        <f>AVERAGE(F64:I64)</f>
        <v>606</v>
      </c>
      <c r="K64" s="139"/>
      <c r="M64" s="8">
        <v>2</v>
      </c>
      <c r="N64" s="140">
        <v>9.4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459</v>
      </c>
      <c r="G65" s="12"/>
      <c r="H65" s="12"/>
      <c r="I65" s="12"/>
      <c r="J65" s="138">
        <f t="shared" ref="J65:J70" si="1">AVERAGE(F65:I65)</f>
        <v>459</v>
      </c>
      <c r="K65" s="139"/>
      <c r="M65" s="8">
        <v>3</v>
      </c>
      <c r="N65" s="140">
        <v>9.1999999999999993</v>
      </c>
      <c r="O65" s="141"/>
      <c r="P65" s="2"/>
    </row>
    <row r="66" spans="1:16" ht="15" customHeight="1" x14ac:dyDescent="0.25">
      <c r="A66" s="2"/>
      <c r="C66" s="9" t="s">
        <v>28</v>
      </c>
      <c r="D66" s="11">
        <v>60.67</v>
      </c>
      <c r="E66" s="11">
        <v>8.4</v>
      </c>
      <c r="F66" s="11">
        <v>710</v>
      </c>
      <c r="G66" s="11">
        <v>729</v>
      </c>
      <c r="H66" s="11">
        <v>709</v>
      </c>
      <c r="I66" s="11">
        <v>730</v>
      </c>
      <c r="J66" s="138">
        <f t="shared" si="1"/>
        <v>719.5</v>
      </c>
      <c r="K66" s="139"/>
      <c r="M66" s="8">
        <v>4</v>
      </c>
      <c r="N66" s="140">
        <v>8.9</v>
      </c>
      <c r="O66" s="141"/>
      <c r="P66" s="2"/>
    </row>
    <row r="67" spans="1:16" ht="15" customHeight="1" x14ac:dyDescent="0.25">
      <c r="A67" s="2"/>
      <c r="C67" s="9" t="s">
        <v>30</v>
      </c>
      <c r="D67" s="11">
        <v>59.61</v>
      </c>
      <c r="E67" s="11">
        <v>8.5</v>
      </c>
      <c r="F67" s="11">
        <v>577</v>
      </c>
      <c r="G67" s="11">
        <v>582</v>
      </c>
      <c r="H67" s="11">
        <v>487</v>
      </c>
      <c r="I67" s="11">
        <v>479</v>
      </c>
      <c r="J67" s="138">
        <f t="shared" si="1"/>
        <v>531.25</v>
      </c>
      <c r="K67" s="139"/>
      <c r="M67" s="8">
        <v>5</v>
      </c>
      <c r="N67" s="140">
        <v>8.6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392</v>
      </c>
      <c r="G68" s="63">
        <v>409</v>
      </c>
      <c r="H68" s="63">
        <v>401</v>
      </c>
      <c r="I68" s="63">
        <v>389</v>
      </c>
      <c r="J68" s="138">
        <f t="shared" si="1"/>
        <v>397.75</v>
      </c>
      <c r="K68" s="139"/>
      <c r="M68" s="13">
        <v>6</v>
      </c>
      <c r="N68" s="142">
        <v>8.3000000000000007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219</v>
      </c>
      <c r="G69" s="63">
        <v>229</v>
      </c>
      <c r="H69" s="63">
        <v>216</v>
      </c>
      <c r="I69" s="63">
        <v>226</v>
      </c>
      <c r="J69" s="138">
        <f t="shared" si="1"/>
        <v>222.5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58.58</v>
      </c>
      <c r="E70" s="15">
        <v>7.2</v>
      </c>
      <c r="F70" s="15">
        <v>213</v>
      </c>
      <c r="G70" s="15">
        <v>219</v>
      </c>
      <c r="H70" s="15">
        <v>222</v>
      </c>
      <c r="I70" s="15">
        <v>218</v>
      </c>
      <c r="J70" s="144">
        <f t="shared" si="1"/>
        <v>218</v>
      </c>
      <c r="K70" s="145"/>
      <c r="M70" s="67" t="s">
        <v>39</v>
      </c>
      <c r="N70" s="65">
        <v>5.29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13.27</v>
      </c>
      <c r="E73" s="11">
        <v>10.199999999999999</v>
      </c>
      <c r="F73" s="22">
        <v>991</v>
      </c>
      <c r="G73" s="16"/>
      <c r="H73" s="23" t="s">
        <v>1</v>
      </c>
      <c r="I73" s="133">
        <v>5.38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60.12</v>
      </c>
      <c r="E74" s="11"/>
      <c r="F74" s="22">
        <v>199</v>
      </c>
      <c r="G74" s="16"/>
      <c r="H74" s="27" t="s">
        <v>2</v>
      </c>
      <c r="I74" s="135">
        <v>4.93</v>
      </c>
      <c r="J74" s="135"/>
      <c r="K74" s="136"/>
      <c r="M74" s="65">
        <v>6.9</v>
      </c>
      <c r="N74" s="28">
        <v>138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58.77</v>
      </c>
      <c r="E75" s="11"/>
      <c r="F75" s="22">
        <v>216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58.61</v>
      </c>
      <c r="E77" s="11"/>
      <c r="F77" s="22">
        <v>202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5.2</v>
      </c>
      <c r="O77" s="34">
        <v>150</v>
      </c>
      <c r="P77" s="2"/>
    </row>
    <row r="78" spans="1:16" ht="15.75" thickBot="1" x14ac:dyDescent="0.3">
      <c r="A78" s="2"/>
      <c r="C78" s="21" t="s">
        <v>57</v>
      </c>
      <c r="D78" s="11">
        <v>75.44</v>
      </c>
      <c r="E78" s="11"/>
      <c r="F78" s="22">
        <v>1298</v>
      </c>
      <c r="G78" s="16"/>
      <c r="H78" s="125">
        <v>2</v>
      </c>
      <c r="I78" s="127">
        <v>532</v>
      </c>
      <c r="J78" s="127">
        <v>298</v>
      </c>
      <c r="K78" s="129">
        <f>((I78-J78)/I78)</f>
        <v>0.43984962406015038</v>
      </c>
      <c r="M78" s="13">
        <v>2</v>
      </c>
      <c r="N78" s="35">
        <v>5.5</v>
      </c>
      <c r="O78" s="36">
        <v>150</v>
      </c>
      <c r="P78" s="2"/>
    </row>
    <row r="79" spans="1:16" ht="15.75" thickBot="1" x14ac:dyDescent="0.3">
      <c r="A79" s="2"/>
      <c r="C79" s="21" t="s">
        <v>58</v>
      </c>
      <c r="D79" s="11">
        <v>71.87</v>
      </c>
      <c r="E79" s="11">
        <v>6.9</v>
      </c>
      <c r="F79" s="22">
        <v>519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508</v>
      </c>
      <c r="G80" s="16"/>
      <c r="H80" s="125">
        <v>12</v>
      </c>
      <c r="I80" s="127">
        <v>369</v>
      </c>
      <c r="J80" s="127">
        <v>160</v>
      </c>
      <c r="K80" s="129">
        <f>((I80-J80)/I80)</f>
        <v>0.56639566395663954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72.66</v>
      </c>
      <c r="E81" s="11">
        <v>6.4</v>
      </c>
      <c r="F81" s="22">
        <v>1177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0.26164002779708129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1168</v>
      </c>
      <c r="G82" s="16"/>
      <c r="M82" s="118" t="s">
        <v>64</v>
      </c>
      <c r="N82" s="119"/>
      <c r="O82" s="37">
        <f>(J67-J68)/J67</f>
        <v>0.25129411764705883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0.44060339409176619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2.0224719101123594E-2</v>
      </c>
      <c r="P84" s="2"/>
    </row>
    <row r="85" spans="1:16" x14ac:dyDescent="0.25">
      <c r="A85" s="2"/>
      <c r="B85" s="41"/>
      <c r="C85" s="45" t="s">
        <v>71</v>
      </c>
      <c r="D85" s="33">
        <v>91.05</v>
      </c>
      <c r="E85" s="33"/>
      <c r="F85" s="34"/>
      <c r="G85" s="46"/>
      <c r="H85" s="47" t="s">
        <v>1</v>
      </c>
      <c r="I85" s="33">
        <v>606</v>
      </c>
      <c r="J85" s="33">
        <v>511</v>
      </c>
      <c r="K85" s="34">
        <f>I85-J85</f>
        <v>95</v>
      </c>
      <c r="M85" s="123" t="s">
        <v>73</v>
      </c>
      <c r="N85" s="124"/>
      <c r="O85" s="70">
        <f>(J67-J70)/J67</f>
        <v>0.58964705882352941</v>
      </c>
      <c r="P85" s="2"/>
    </row>
    <row r="86" spans="1:16" ht="15.75" thickBot="1" x14ac:dyDescent="0.3">
      <c r="A86" s="2"/>
      <c r="B86" s="41"/>
      <c r="C86" s="45" t="s">
        <v>74</v>
      </c>
      <c r="D86" s="33">
        <v>73.349999999999994</v>
      </c>
      <c r="E86" s="33">
        <v>68.97</v>
      </c>
      <c r="F86" s="34">
        <v>94.04</v>
      </c>
      <c r="G86" s="48">
        <v>6.1</v>
      </c>
      <c r="H86" s="65" t="s">
        <v>2</v>
      </c>
      <c r="I86" s="35">
        <v>238</v>
      </c>
      <c r="J86" s="35">
        <v>216</v>
      </c>
      <c r="K86" s="34">
        <f>I86-J86</f>
        <v>22</v>
      </c>
      <c r="L86" s="49"/>
      <c r="M86" s="113" t="s">
        <v>75</v>
      </c>
      <c r="N86" s="114"/>
      <c r="O86" s="71">
        <f>(J66-J70)/J66</f>
        <v>0.69701181375955523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77.05</v>
      </c>
      <c r="E87" s="33">
        <v>64.540000000000006</v>
      </c>
      <c r="F87" s="34">
        <v>83.77</v>
      </c>
      <c r="P87" s="2"/>
    </row>
    <row r="88" spans="1:16" ht="15" customHeight="1" x14ac:dyDescent="0.25">
      <c r="A88" s="2"/>
      <c r="B88" s="41"/>
      <c r="C88" s="45" t="s">
        <v>77</v>
      </c>
      <c r="D88" s="33">
        <v>73.150000000000006</v>
      </c>
      <c r="E88" s="33">
        <v>46.83</v>
      </c>
      <c r="F88" s="34">
        <v>64.03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55.41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356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357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358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359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360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361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581</v>
      </c>
      <c r="G119" s="12"/>
      <c r="H119" s="12"/>
      <c r="I119" s="12"/>
      <c r="J119" s="138">
        <f>AVERAGE(F119:I119)</f>
        <v>581</v>
      </c>
      <c r="K119" s="139"/>
      <c r="M119" s="8">
        <v>2</v>
      </c>
      <c r="N119" s="140">
        <v>9.6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491</v>
      </c>
      <c r="G120" s="12"/>
      <c r="H120" s="12"/>
      <c r="I120" s="12"/>
      <c r="J120" s="138">
        <f t="shared" ref="J120:J125" si="2">AVERAGE(F120:I120)</f>
        <v>491</v>
      </c>
      <c r="K120" s="139"/>
      <c r="M120" s="8">
        <v>3</v>
      </c>
      <c r="N120" s="140">
        <v>9.3000000000000007</v>
      </c>
      <c r="O120" s="141"/>
      <c r="P120" s="2"/>
    </row>
    <row r="121" spans="1:16" x14ac:dyDescent="0.25">
      <c r="A121" s="2"/>
      <c r="C121" s="9" t="s">
        <v>28</v>
      </c>
      <c r="D121" s="11">
        <v>65.180000000000007</v>
      </c>
      <c r="E121" s="11">
        <v>8.5</v>
      </c>
      <c r="F121" s="11">
        <v>741</v>
      </c>
      <c r="G121" s="11">
        <v>750</v>
      </c>
      <c r="H121" s="11">
        <v>732</v>
      </c>
      <c r="I121" s="11">
        <v>720</v>
      </c>
      <c r="J121" s="138">
        <f t="shared" si="2"/>
        <v>735.75</v>
      </c>
      <c r="K121" s="139"/>
      <c r="M121" s="8">
        <v>4</v>
      </c>
      <c r="N121" s="140">
        <v>9</v>
      </c>
      <c r="O121" s="141"/>
      <c r="P121" s="2"/>
    </row>
    <row r="122" spans="1:16" x14ac:dyDescent="0.25">
      <c r="A122" s="2"/>
      <c r="C122" s="9" t="s">
        <v>30</v>
      </c>
      <c r="D122" s="11">
        <v>60.79</v>
      </c>
      <c r="E122" s="11">
        <v>9.1</v>
      </c>
      <c r="F122" s="11">
        <v>506</v>
      </c>
      <c r="G122" s="11">
        <v>522</v>
      </c>
      <c r="H122" s="11">
        <v>491</v>
      </c>
      <c r="I122" s="11">
        <v>525</v>
      </c>
      <c r="J122" s="138">
        <f t="shared" si="2"/>
        <v>511</v>
      </c>
      <c r="K122" s="139"/>
      <c r="M122" s="8">
        <v>5</v>
      </c>
      <c r="N122" s="140">
        <v>8.6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382</v>
      </c>
      <c r="G123" s="63">
        <v>355</v>
      </c>
      <c r="H123" s="63">
        <v>331</v>
      </c>
      <c r="I123" s="63">
        <v>323</v>
      </c>
      <c r="J123" s="138">
        <f t="shared" si="2"/>
        <v>347.75</v>
      </c>
      <c r="K123" s="139"/>
      <c r="M123" s="13">
        <v>6</v>
      </c>
      <c r="N123" s="142">
        <v>8.3000000000000007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244</v>
      </c>
      <c r="G124" s="63">
        <v>247</v>
      </c>
      <c r="H124" s="63">
        <v>250</v>
      </c>
      <c r="I124" s="63">
        <v>255</v>
      </c>
      <c r="J124" s="138">
        <f t="shared" si="2"/>
        <v>249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60.31</v>
      </c>
      <c r="E125" s="15">
        <v>8.1999999999999993</v>
      </c>
      <c r="F125" s="15">
        <v>243</v>
      </c>
      <c r="G125" s="15">
        <v>245</v>
      </c>
      <c r="H125" s="15">
        <v>247</v>
      </c>
      <c r="I125" s="15">
        <v>253</v>
      </c>
      <c r="J125" s="144">
        <f t="shared" si="2"/>
        <v>247</v>
      </c>
      <c r="K125" s="145"/>
      <c r="M125" s="67" t="s">
        <v>39</v>
      </c>
      <c r="N125" s="65">
        <v>4.88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20.55</v>
      </c>
      <c r="E128" s="11">
        <v>10.199999999999999</v>
      </c>
      <c r="F128" s="22">
        <v>1101</v>
      </c>
      <c r="G128" s="16"/>
      <c r="H128" s="23" t="s">
        <v>1</v>
      </c>
      <c r="I128" s="133">
        <v>5.49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64.62</v>
      </c>
      <c r="E129" s="11"/>
      <c r="F129" s="22">
        <v>213</v>
      </c>
      <c r="G129" s="16"/>
      <c r="H129" s="27" t="s">
        <v>2</v>
      </c>
      <c r="I129" s="135">
        <v>5.16</v>
      </c>
      <c r="J129" s="135"/>
      <c r="K129" s="136"/>
      <c r="M129" s="65">
        <v>6.7</v>
      </c>
      <c r="N129" s="28">
        <v>39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63.43</v>
      </c>
      <c r="E130" s="11"/>
      <c r="F130" s="22">
        <v>210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60.8</v>
      </c>
      <c r="E132" s="11"/>
      <c r="F132" s="22">
        <v>209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74.849999999999994</v>
      </c>
      <c r="E133" s="11"/>
      <c r="F133" s="22">
        <v>1380</v>
      </c>
      <c r="G133" s="16"/>
      <c r="H133" s="125">
        <v>4</v>
      </c>
      <c r="I133" s="127">
        <v>512</v>
      </c>
      <c r="J133" s="127">
        <v>343</v>
      </c>
      <c r="K133" s="129">
        <f>((I133-J133)/I133)</f>
        <v>0.330078125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71.72</v>
      </c>
      <c r="E134" s="11">
        <v>7.1</v>
      </c>
      <c r="F134" s="22">
        <v>530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512</v>
      </c>
      <c r="G135" s="16"/>
      <c r="H135" s="125">
        <v>5</v>
      </c>
      <c r="I135" s="127">
        <v>402</v>
      </c>
      <c r="J135" s="127">
        <v>229</v>
      </c>
      <c r="K135" s="129">
        <f>((I135-J135)/I135)</f>
        <v>0.43034825870646765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72.930000000000007</v>
      </c>
      <c r="E136" s="11">
        <v>6.5</v>
      </c>
      <c r="F136" s="22">
        <v>1180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0.30547060822290178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1161</v>
      </c>
      <c r="G137" s="16"/>
      <c r="M137" s="118" t="s">
        <v>64</v>
      </c>
      <c r="N137" s="119"/>
      <c r="O137" s="37">
        <f>(J122-J123)/J122</f>
        <v>0.31947162426614484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0.28396836808051762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8.0321285140562242E-3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72</v>
      </c>
      <c r="I140" s="33">
        <v>315</v>
      </c>
      <c r="J140" s="33">
        <v>260</v>
      </c>
      <c r="K140" s="34">
        <f>I140-J140</f>
        <v>55</v>
      </c>
      <c r="M140" s="123" t="s">
        <v>73</v>
      </c>
      <c r="N140" s="124"/>
      <c r="O140" s="70">
        <f>(J122-J125)/J122</f>
        <v>0.51663405088062619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68.900000000000006</v>
      </c>
      <c r="F141" s="34">
        <v>94.19</v>
      </c>
      <c r="G141" s="48">
        <v>5.8</v>
      </c>
      <c r="H141" s="65" t="s">
        <v>2</v>
      </c>
      <c r="I141" s="35">
        <v>202</v>
      </c>
      <c r="J141" s="35">
        <v>172</v>
      </c>
      <c r="K141" s="34">
        <f>I141-J141</f>
        <v>30</v>
      </c>
      <c r="L141" s="49"/>
      <c r="M141" s="113" t="s">
        <v>75</v>
      </c>
      <c r="N141" s="114"/>
      <c r="O141" s="71">
        <f>(J121-J125)/J121</f>
        <v>0.66428814135236158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77.5</v>
      </c>
      <c r="E142" s="33">
        <v>64.760000000000005</v>
      </c>
      <c r="F142" s="34">
        <v>83.56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74.3</v>
      </c>
      <c r="E143" s="33">
        <v>47.48</v>
      </c>
      <c r="F143" s="34">
        <v>63.9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362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363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364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156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157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zoomScale="85" zoomScaleNormal="85" workbookViewId="0">
      <selection activeCell="C3" sqref="C3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718.08333333333337</v>
      </c>
    </row>
    <row r="7" spans="1:19" x14ac:dyDescent="0.25">
      <c r="A7" s="2"/>
      <c r="C7" s="9" t="s">
        <v>26</v>
      </c>
      <c r="D7" s="10"/>
      <c r="E7" s="10"/>
      <c r="F7" s="11">
        <v>578</v>
      </c>
      <c r="G7" s="12"/>
      <c r="H7" s="12"/>
      <c r="I7" s="12"/>
      <c r="J7" s="138">
        <f>AVERAGE(F7:I7)</f>
        <v>578</v>
      </c>
      <c r="K7" s="139"/>
      <c r="M7" s="8">
        <v>2</v>
      </c>
      <c r="N7" s="140">
        <v>9.5</v>
      </c>
      <c r="O7" s="141"/>
      <c r="P7" s="2"/>
      <c r="R7" s="56" t="s">
        <v>1</v>
      </c>
      <c r="S7" s="72">
        <f>AVERAGE(J10,J67,J122)</f>
        <v>485.91666666666669</v>
      </c>
    </row>
    <row r="8" spans="1:19" x14ac:dyDescent="0.25">
      <c r="A8" s="2"/>
      <c r="C8" s="9" t="s">
        <v>27</v>
      </c>
      <c r="D8" s="10"/>
      <c r="E8" s="10"/>
      <c r="F8" s="11">
        <v>469</v>
      </c>
      <c r="G8" s="12"/>
      <c r="H8" s="12"/>
      <c r="I8" s="12"/>
      <c r="J8" s="138">
        <f t="shared" ref="J8:J13" si="0">AVERAGE(F8:I8)</f>
        <v>469</v>
      </c>
      <c r="K8" s="139"/>
      <c r="M8" s="8">
        <v>3</v>
      </c>
      <c r="N8" s="140">
        <v>9.5</v>
      </c>
      <c r="O8" s="141"/>
      <c r="P8" s="2"/>
      <c r="R8" s="56" t="s">
        <v>2</v>
      </c>
      <c r="S8" s="73">
        <f>AVERAGE(J13,J70,J125)</f>
        <v>246.08333333333334</v>
      </c>
    </row>
    <row r="9" spans="1:19" x14ac:dyDescent="0.25">
      <c r="A9" s="2"/>
      <c r="C9" s="9" t="s">
        <v>28</v>
      </c>
      <c r="D9" s="11">
        <v>64.14</v>
      </c>
      <c r="E9" s="11">
        <v>8.5</v>
      </c>
      <c r="F9" s="11">
        <v>817</v>
      </c>
      <c r="G9" s="11">
        <v>793</v>
      </c>
      <c r="H9" s="11">
        <v>724</v>
      </c>
      <c r="I9" s="11">
        <v>764</v>
      </c>
      <c r="J9" s="138">
        <f t="shared" si="0"/>
        <v>774.5</v>
      </c>
      <c r="K9" s="139"/>
      <c r="M9" s="8">
        <v>4</v>
      </c>
      <c r="N9" s="140">
        <v>9</v>
      </c>
      <c r="O9" s="141"/>
      <c r="P9" s="2"/>
      <c r="R9" s="74" t="s">
        <v>261</v>
      </c>
      <c r="S9" s="76">
        <f>S6-S7</f>
        <v>232.16666666666669</v>
      </c>
    </row>
    <row r="10" spans="1:19" x14ac:dyDescent="0.25">
      <c r="A10" s="2"/>
      <c r="C10" s="9" t="s">
        <v>30</v>
      </c>
      <c r="D10" s="11">
        <v>61.87</v>
      </c>
      <c r="E10" s="11">
        <v>9</v>
      </c>
      <c r="F10" s="11">
        <v>507</v>
      </c>
      <c r="G10" s="11">
        <v>522</v>
      </c>
      <c r="H10" s="11">
        <v>556</v>
      </c>
      <c r="I10" s="11">
        <v>515</v>
      </c>
      <c r="J10" s="138">
        <f t="shared" si="0"/>
        <v>525</v>
      </c>
      <c r="K10" s="139"/>
      <c r="M10" s="8">
        <v>5</v>
      </c>
      <c r="N10" s="140">
        <v>8.6</v>
      </c>
      <c r="O10" s="141"/>
      <c r="P10" s="2"/>
      <c r="R10" s="74" t="s">
        <v>31</v>
      </c>
      <c r="S10" s="76">
        <f>S7-S8</f>
        <v>239.83333333333334</v>
      </c>
    </row>
    <row r="11" spans="1:19" ht="15.75" thickBot="1" x14ac:dyDescent="0.3">
      <c r="A11" s="2"/>
      <c r="C11" s="9" t="s">
        <v>32</v>
      </c>
      <c r="D11" s="11"/>
      <c r="E11" s="11"/>
      <c r="F11" s="11">
        <v>342</v>
      </c>
      <c r="G11" s="63">
        <v>326</v>
      </c>
      <c r="H11" s="63">
        <v>357</v>
      </c>
      <c r="I11" s="63">
        <v>340</v>
      </c>
      <c r="J11" s="138">
        <f t="shared" si="0"/>
        <v>341.25</v>
      </c>
      <c r="K11" s="139"/>
      <c r="M11" s="13">
        <v>6</v>
      </c>
      <c r="N11" s="142">
        <v>8.5</v>
      </c>
      <c r="O11" s="143"/>
      <c r="P11" s="2"/>
      <c r="R11" s="74" t="s">
        <v>29</v>
      </c>
      <c r="S11" s="75">
        <f>S6-S8</f>
        <v>472</v>
      </c>
    </row>
    <row r="12" spans="1:19" ht="15.75" thickBot="1" x14ac:dyDescent="0.3">
      <c r="A12" s="2"/>
      <c r="C12" s="9" t="s">
        <v>34</v>
      </c>
      <c r="D12" s="11"/>
      <c r="E12" s="11"/>
      <c r="F12" s="11">
        <v>251</v>
      </c>
      <c r="G12" s="63">
        <v>269</v>
      </c>
      <c r="H12" s="63">
        <v>270</v>
      </c>
      <c r="I12" s="63">
        <v>265</v>
      </c>
      <c r="J12" s="138">
        <f t="shared" si="0"/>
        <v>263.75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0.32331437855402112</v>
      </c>
    </row>
    <row r="13" spans="1:19" ht="15.75" thickBot="1" x14ac:dyDescent="0.3">
      <c r="A13" s="2"/>
      <c r="C13" s="14" t="s">
        <v>38</v>
      </c>
      <c r="D13" s="15">
        <v>60.56</v>
      </c>
      <c r="E13" s="15">
        <v>8.3000000000000007</v>
      </c>
      <c r="F13" s="15">
        <v>254</v>
      </c>
      <c r="G13" s="15">
        <v>273</v>
      </c>
      <c r="H13" s="15">
        <v>272</v>
      </c>
      <c r="I13" s="15">
        <v>272</v>
      </c>
      <c r="J13" s="144">
        <f t="shared" si="0"/>
        <v>267.75</v>
      </c>
      <c r="K13" s="145"/>
      <c r="M13" s="67" t="s">
        <v>39</v>
      </c>
      <c r="N13" s="65">
        <v>5.12</v>
      </c>
      <c r="O13" s="66"/>
      <c r="P13" s="2"/>
      <c r="R13" s="77" t="s">
        <v>37</v>
      </c>
      <c r="S13" s="78">
        <f>S10/S7</f>
        <v>0.49356885611387413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0.65730532667981889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23.4</v>
      </c>
      <c r="E16" s="11">
        <v>10</v>
      </c>
      <c r="F16" s="22">
        <v>966</v>
      </c>
      <c r="G16" s="16"/>
      <c r="H16" s="23" t="s">
        <v>1</v>
      </c>
      <c r="I16" s="133">
        <v>5.47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65.959999999999994</v>
      </c>
      <c r="E17" s="11"/>
      <c r="F17" s="22">
        <v>261</v>
      </c>
      <c r="G17" s="16"/>
      <c r="H17" s="27" t="s">
        <v>2</v>
      </c>
      <c r="I17" s="135">
        <v>5.18</v>
      </c>
      <c r="J17" s="135"/>
      <c r="K17" s="136"/>
      <c r="M17" s="65">
        <v>7</v>
      </c>
      <c r="N17" s="28">
        <v>95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67.239999999999995</v>
      </c>
      <c r="E18" s="11"/>
      <c r="F18" s="22">
        <v>259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67.13</v>
      </c>
      <c r="E20" s="11"/>
      <c r="F20" s="22">
        <v>262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70.260000000000005</v>
      </c>
      <c r="E21" s="11"/>
      <c r="F21" s="22">
        <v>1231</v>
      </c>
      <c r="G21" s="16"/>
      <c r="H21" s="125">
        <v>6</v>
      </c>
      <c r="I21" s="127">
        <v>347</v>
      </c>
      <c r="J21" s="127">
        <v>293</v>
      </c>
      <c r="K21" s="129">
        <f>((I21-J21)/I21)</f>
        <v>0.15561959654178675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69.209999999999994</v>
      </c>
      <c r="E22" s="11">
        <v>7</v>
      </c>
      <c r="F22" s="22">
        <v>508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471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73.3</v>
      </c>
      <c r="E24" s="11">
        <v>6.5</v>
      </c>
      <c r="F24" s="22">
        <v>1098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0.32214331826985154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996</v>
      </c>
      <c r="G25" s="16"/>
      <c r="M25" s="118" t="s">
        <v>64</v>
      </c>
      <c r="N25" s="119"/>
      <c r="O25" s="37">
        <f>(J10-J11)/J10</f>
        <v>0.35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0.2271062271062271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-1.5165876777251185E-2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72</v>
      </c>
      <c r="I28" s="33">
        <v>325</v>
      </c>
      <c r="J28" s="33">
        <v>260</v>
      </c>
      <c r="K28" s="34">
        <f>I28-J28</f>
        <v>65</v>
      </c>
      <c r="M28" s="123" t="s">
        <v>73</v>
      </c>
      <c r="N28" s="124"/>
      <c r="O28" s="70">
        <f>(J10-J13)/J10</f>
        <v>0.49</v>
      </c>
      <c r="P28" s="2"/>
    </row>
    <row r="29" spans="1:16" ht="15.75" thickBot="1" x14ac:dyDescent="0.3">
      <c r="A29" s="2"/>
      <c r="B29" s="41"/>
      <c r="C29" s="45" t="s">
        <v>74</v>
      </c>
      <c r="D29" s="33">
        <v>73.400000000000006</v>
      </c>
      <c r="E29" s="33">
        <v>69.599999999999994</v>
      </c>
      <c r="F29" s="34">
        <v>94.82</v>
      </c>
      <c r="G29" s="48">
        <v>5.4</v>
      </c>
      <c r="H29" s="65" t="s">
        <v>2</v>
      </c>
      <c r="I29" s="35">
        <v>236</v>
      </c>
      <c r="J29" s="35">
        <v>213</v>
      </c>
      <c r="K29" s="36">
        <f>I29-J29</f>
        <v>23</v>
      </c>
      <c r="L29" s="49"/>
      <c r="M29" s="113" t="s">
        <v>75</v>
      </c>
      <c r="N29" s="114"/>
      <c r="O29" s="71">
        <f>(J9-J13)/J9</f>
        <v>0.65429309231762423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78.900000000000006</v>
      </c>
      <c r="E30" s="33">
        <v>66.56</v>
      </c>
      <c r="F30" s="34">
        <v>84.36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77.650000000000006</v>
      </c>
      <c r="E31" s="33">
        <v>50.3</v>
      </c>
      <c r="F31" s="34">
        <v>64.78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91.75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365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366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367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368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369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370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590</v>
      </c>
      <c r="G64" s="12"/>
      <c r="H64" s="12"/>
      <c r="I64" s="12"/>
      <c r="J64" s="138">
        <f>AVERAGE(F64:I64)</f>
        <v>590</v>
      </c>
      <c r="K64" s="139"/>
      <c r="M64" s="8">
        <v>2</v>
      </c>
      <c r="N64" s="140">
        <v>9.6</v>
      </c>
      <c r="O64" s="141"/>
      <c r="P64" s="2"/>
    </row>
    <row r="65" spans="1:18" x14ac:dyDescent="0.25">
      <c r="A65" s="2"/>
      <c r="C65" s="9" t="s">
        <v>27</v>
      </c>
      <c r="D65" s="10"/>
      <c r="E65" s="10"/>
      <c r="F65" s="11">
        <v>452</v>
      </c>
      <c r="G65" s="12"/>
      <c r="H65" s="12"/>
      <c r="I65" s="12"/>
      <c r="J65" s="138">
        <f t="shared" ref="J65:J70" si="1">AVERAGE(F65:I65)</f>
        <v>452</v>
      </c>
      <c r="K65" s="139"/>
      <c r="M65" s="8">
        <v>3</v>
      </c>
      <c r="N65" s="140">
        <v>9.4</v>
      </c>
      <c r="O65" s="141"/>
      <c r="P65" s="2"/>
    </row>
    <row r="66" spans="1:18" ht="15" customHeight="1" x14ac:dyDescent="0.25">
      <c r="A66" s="2"/>
      <c r="C66" s="9" t="s">
        <v>28</v>
      </c>
      <c r="D66" s="11">
        <v>65.11</v>
      </c>
      <c r="E66" s="11">
        <v>8.1</v>
      </c>
      <c r="F66" s="11">
        <v>669</v>
      </c>
      <c r="G66" s="11">
        <v>677</v>
      </c>
      <c r="H66" s="11">
        <v>691</v>
      </c>
      <c r="I66" s="11">
        <v>660</v>
      </c>
      <c r="J66" s="138">
        <f t="shared" si="1"/>
        <v>674.25</v>
      </c>
      <c r="K66" s="139"/>
      <c r="M66" s="8">
        <v>4</v>
      </c>
      <c r="N66" s="140">
        <v>9.1999999999999993</v>
      </c>
      <c r="O66" s="141"/>
      <c r="P66" s="2"/>
    </row>
    <row r="67" spans="1:18" ht="15" customHeight="1" x14ac:dyDescent="0.25">
      <c r="A67" s="2"/>
      <c r="C67" s="9" t="s">
        <v>30</v>
      </c>
      <c r="D67" s="11">
        <v>60.71</v>
      </c>
      <c r="E67" s="11">
        <v>8.5</v>
      </c>
      <c r="F67" s="11">
        <v>519</v>
      </c>
      <c r="G67" s="11">
        <v>512</v>
      </c>
      <c r="H67" s="11">
        <v>477</v>
      </c>
      <c r="I67" s="11">
        <v>444</v>
      </c>
      <c r="J67" s="138">
        <f t="shared" si="1"/>
        <v>488</v>
      </c>
      <c r="K67" s="139"/>
      <c r="M67" s="8">
        <v>5</v>
      </c>
      <c r="N67" s="140">
        <v>8.6999999999999993</v>
      </c>
      <c r="O67" s="141"/>
      <c r="P67" s="2"/>
    </row>
    <row r="68" spans="1:18" ht="15.75" customHeight="1" thickBot="1" x14ac:dyDescent="0.3">
      <c r="A68" s="2"/>
      <c r="C68" s="9" t="s">
        <v>32</v>
      </c>
      <c r="D68" s="11"/>
      <c r="E68" s="11"/>
      <c r="F68" s="11">
        <v>379</v>
      </c>
      <c r="G68" s="63">
        <v>370</v>
      </c>
      <c r="H68" s="63">
        <v>366</v>
      </c>
      <c r="I68" s="63">
        <v>343</v>
      </c>
      <c r="J68" s="138">
        <f t="shared" si="1"/>
        <v>364.5</v>
      </c>
      <c r="K68" s="139"/>
      <c r="M68" s="13">
        <v>6</v>
      </c>
      <c r="N68" s="142">
        <v>7.8</v>
      </c>
      <c r="O68" s="143"/>
      <c r="P68" s="2"/>
    </row>
    <row r="69" spans="1:18" ht="15.75" thickBot="1" x14ac:dyDescent="0.3">
      <c r="A69" s="2"/>
      <c r="C69" s="9" t="s">
        <v>34</v>
      </c>
      <c r="D69" s="11"/>
      <c r="E69" s="11"/>
      <c r="F69" s="11">
        <v>261</v>
      </c>
      <c r="G69" s="63">
        <v>252</v>
      </c>
      <c r="H69" s="63">
        <v>249</v>
      </c>
      <c r="I69" s="63">
        <v>196</v>
      </c>
      <c r="J69" s="138">
        <f t="shared" si="1"/>
        <v>239.5</v>
      </c>
      <c r="K69" s="139"/>
      <c r="N69" s="68" t="s">
        <v>35</v>
      </c>
      <c r="O69" s="69" t="s">
        <v>36</v>
      </c>
      <c r="P69" s="2"/>
    </row>
    <row r="70" spans="1:18" ht="15.75" thickBot="1" x14ac:dyDescent="0.3">
      <c r="A70" s="2"/>
      <c r="C70" s="14" t="s">
        <v>38</v>
      </c>
      <c r="D70" s="15">
        <v>61.23</v>
      </c>
      <c r="E70" s="15">
        <v>8</v>
      </c>
      <c r="F70" s="15">
        <v>273</v>
      </c>
      <c r="G70" s="15">
        <v>263</v>
      </c>
      <c r="H70" s="15">
        <v>258</v>
      </c>
      <c r="I70" s="15">
        <v>205</v>
      </c>
      <c r="J70" s="144">
        <f t="shared" si="1"/>
        <v>249.75</v>
      </c>
      <c r="K70" s="145"/>
      <c r="M70" s="67" t="s">
        <v>39</v>
      </c>
      <c r="N70" s="65">
        <v>4.8899999999999997</v>
      </c>
      <c r="O70" s="66"/>
      <c r="P70" s="2"/>
      <c r="R70" s="64" t="s">
        <v>90</v>
      </c>
    </row>
    <row r="71" spans="1:18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8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8" ht="15" customHeight="1" x14ac:dyDescent="0.25">
      <c r="A73" s="2"/>
      <c r="C73" s="21" t="s">
        <v>43</v>
      </c>
      <c r="D73" s="11">
        <v>28.41</v>
      </c>
      <c r="E73" s="11">
        <v>9.5</v>
      </c>
      <c r="F73" s="22">
        <v>1339</v>
      </c>
      <c r="G73" s="16"/>
      <c r="H73" s="23" t="s">
        <v>1</v>
      </c>
      <c r="I73" s="133">
        <v>5.15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8" ht="15.75" thickBot="1" x14ac:dyDescent="0.3">
      <c r="A74" s="2"/>
      <c r="C74" s="21" t="s">
        <v>46</v>
      </c>
      <c r="D74" s="11">
        <v>64.33</v>
      </c>
      <c r="E74" s="11"/>
      <c r="F74" s="22">
        <v>249</v>
      </c>
      <c r="G74" s="16"/>
      <c r="H74" s="27" t="s">
        <v>2</v>
      </c>
      <c r="I74" s="135">
        <v>4.93</v>
      </c>
      <c r="J74" s="135"/>
      <c r="K74" s="136"/>
      <c r="M74" s="65">
        <v>6.9</v>
      </c>
      <c r="N74" s="28">
        <v>138</v>
      </c>
      <c r="O74" s="66">
        <v>0.03</v>
      </c>
      <c r="P74" s="2"/>
    </row>
    <row r="75" spans="1:18" ht="15" customHeight="1" thickBot="1" x14ac:dyDescent="0.3">
      <c r="A75" s="2"/>
      <c r="C75" s="21" t="s">
        <v>47</v>
      </c>
      <c r="D75" s="11">
        <v>64.930000000000007</v>
      </c>
      <c r="E75" s="11"/>
      <c r="F75" s="22">
        <v>270</v>
      </c>
      <c r="G75" s="16"/>
      <c r="H75" s="16"/>
      <c r="I75" s="16"/>
      <c r="J75" s="16"/>
      <c r="P75" s="2"/>
    </row>
    <row r="76" spans="1:18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8" x14ac:dyDescent="0.25">
      <c r="A77" s="2"/>
      <c r="C77" s="21" t="s">
        <v>52</v>
      </c>
      <c r="D77" s="11">
        <v>65.75</v>
      </c>
      <c r="E77" s="11"/>
      <c r="F77" s="22">
        <v>255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150</v>
      </c>
      <c r="P77" s="2"/>
    </row>
    <row r="78" spans="1:18" ht="15.75" thickBot="1" x14ac:dyDescent="0.3">
      <c r="A78" s="2"/>
      <c r="C78" s="21" t="s">
        <v>57</v>
      </c>
      <c r="D78" s="11">
        <v>75.150000000000006</v>
      </c>
      <c r="E78" s="11"/>
      <c r="F78" s="22">
        <v>1244</v>
      </c>
      <c r="G78" s="16"/>
      <c r="H78" s="125">
        <v>7</v>
      </c>
      <c r="I78" s="127">
        <v>366</v>
      </c>
      <c r="J78" s="127">
        <v>140</v>
      </c>
      <c r="K78" s="129">
        <f>((I78-J78)/I78)</f>
        <v>0.61748633879781423</v>
      </c>
      <c r="M78" s="13">
        <v>2</v>
      </c>
      <c r="N78" s="35">
        <v>5.5</v>
      </c>
      <c r="O78" s="36">
        <v>150</v>
      </c>
      <c r="P78" s="2"/>
    </row>
    <row r="79" spans="1:18" ht="15.75" thickBot="1" x14ac:dyDescent="0.3">
      <c r="A79" s="2"/>
      <c r="C79" s="21" t="s">
        <v>58</v>
      </c>
      <c r="D79" s="11">
        <v>76.069999999999993</v>
      </c>
      <c r="E79" s="11">
        <v>7.5</v>
      </c>
      <c r="F79" s="22">
        <v>548</v>
      </c>
      <c r="G79" s="16"/>
      <c r="H79" s="125"/>
      <c r="I79" s="127"/>
      <c r="J79" s="127"/>
      <c r="K79" s="129"/>
      <c r="P79" s="2"/>
    </row>
    <row r="80" spans="1:18" ht="15" customHeight="1" x14ac:dyDescent="0.25">
      <c r="A80" s="2"/>
      <c r="C80" s="21" t="s">
        <v>59</v>
      </c>
      <c r="D80" s="11"/>
      <c r="E80" s="11"/>
      <c r="F80" s="22">
        <v>537</v>
      </c>
      <c r="G80" s="16"/>
      <c r="H80" s="125">
        <v>11</v>
      </c>
      <c r="I80" s="127">
        <v>459</v>
      </c>
      <c r="J80" s="127">
        <v>362</v>
      </c>
      <c r="K80" s="129">
        <f>((I80-J80)/I80)</f>
        <v>0.2113289760348584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77.36</v>
      </c>
      <c r="E81" s="11">
        <v>6.7</v>
      </c>
      <c r="F81" s="22">
        <v>1089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0.27623285131627734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1055</v>
      </c>
      <c r="G82" s="16"/>
      <c r="M82" s="118" t="s">
        <v>64</v>
      </c>
      <c r="N82" s="119"/>
      <c r="O82" s="37">
        <f>(J67-J68)/J67</f>
        <v>0.2530737704918033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0.34293552812071332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-4.2797494780793317E-2</v>
      </c>
      <c r="P84" s="2"/>
    </row>
    <row r="85" spans="1:16" x14ac:dyDescent="0.25">
      <c r="A85" s="2"/>
      <c r="B85" s="41"/>
      <c r="C85" s="45" t="s">
        <v>71</v>
      </c>
      <c r="D85" s="33">
        <v>90.77</v>
      </c>
      <c r="E85" s="33"/>
      <c r="F85" s="34"/>
      <c r="G85" s="46"/>
      <c r="H85" s="47" t="s">
        <v>1</v>
      </c>
      <c r="I85" s="33">
        <v>715</v>
      </c>
      <c r="J85" s="33">
        <v>619</v>
      </c>
      <c r="K85" s="34">
        <f>I85-J85</f>
        <v>96</v>
      </c>
      <c r="M85" s="123" t="s">
        <v>73</v>
      </c>
      <c r="N85" s="124"/>
      <c r="O85" s="70">
        <f>(J67-J70)/J67</f>
        <v>0.48821721311475408</v>
      </c>
      <c r="P85" s="2"/>
    </row>
    <row r="86" spans="1:16" ht="15.75" thickBot="1" x14ac:dyDescent="0.3">
      <c r="A86" s="2"/>
      <c r="B86" s="41"/>
      <c r="C86" s="45" t="s">
        <v>74</v>
      </c>
      <c r="D86" s="33">
        <v>73.05</v>
      </c>
      <c r="E86" s="33">
        <v>67.989999999999995</v>
      </c>
      <c r="F86" s="34">
        <v>93.08</v>
      </c>
      <c r="G86" s="48">
        <v>6.1</v>
      </c>
      <c r="H86" s="65" t="s">
        <v>2</v>
      </c>
      <c r="I86" s="35">
        <v>306</v>
      </c>
      <c r="J86" s="35">
        <v>280</v>
      </c>
      <c r="K86" s="34">
        <f>I86-J86</f>
        <v>26</v>
      </c>
      <c r="L86" s="49"/>
      <c r="M86" s="113" t="s">
        <v>75</v>
      </c>
      <c r="N86" s="114"/>
      <c r="O86" s="71">
        <f>(J66-J70)/J66</f>
        <v>0.62958843159065625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77.05</v>
      </c>
      <c r="E87" s="33">
        <v>64.69</v>
      </c>
      <c r="F87" s="34">
        <v>83.96</v>
      </c>
      <c r="P87" s="2"/>
    </row>
    <row r="88" spans="1:16" ht="15" customHeight="1" x14ac:dyDescent="0.25">
      <c r="A88" s="2"/>
      <c r="B88" s="41"/>
      <c r="C88" s="45" t="s">
        <v>77</v>
      </c>
      <c r="D88" s="33">
        <v>72.75</v>
      </c>
      <c r="E88" s="33">
        <v>46.66</v>
      </c>
      <c r="F88" s="34">
        <v>64.14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56.21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371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372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373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374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375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376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614</v>
      </c>
      <c r="G119" s="12"/>
      <c r="H119" s="12"/>
      <c r="I119" s="12"/>
      <c r="J119" s="138">
        <f>AVERAGE(F119:I119)</f>
        <v>614</v>
      </c>
      <c r="K119" s="139"/>
      <c r="M119" s="8">
        <v>2</v>
      </c>
      <c r="N119" s="140">
        <v>9.5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484</v>
      </c>
      <c r="G120" s="12"/>
      <c r="H120" s="12"/>
      <c r="I120" s="12"/>
      <c r="J120" s="138">
        <f t="shared" ref="J120:J125" si="2">AVERAGE(F120:I120)</f>
        <v>484</v>
      </c>
      <c r="K120" s="139"/>
      <c r="M120" s="8">
        <v>3</v>
      </c>
      <c r="N120" s="140">
        <v>9.5</v>
      </c>
      <c r="O120" s="141"/>
      <c r="P120" s="2"/>
    </row>
    <row r="121" spans="1:16" x14ac:dyDescent="0.25">
      <c r="A121" s="2"/>
      <c r="C121" s="9" t="s">
        <v>28</v>
      </c>
      <c r="D121" s="11">
        <v>65.14</v>
      </c>
      <c r="E121" s="11">
        <v>6.9</v>
      </c>
      <c r="F121" s="11">
        <v>636</v>
      </c>
      <c r="G121" s="11">
        <v>707</v>
      </c>
      <c r="H121" s="11">
        <v>715</v>
      </c>
      <c r="I121" s="11">
        <v>764</v>
      </c>
      <c r="J121" s="138">
        <f t="shared" si="2"/>
        <v>705.5</v>
      </c>
      <c r="K121" s="139"/>
      <c r="M121" s="8">
        <v>4</v>
      </c>
      <c r="N121" s="140">
        <v>8.8000000000000007</v>
      </c>
      <c r="O121" s="141"/>
      <c r="P121" s="2"/>
    </row>
    <row r="122" spans="1:16" x14ac:dyDescent="0.25">
      <c r="A122" s="2"/>
      <c r="C122" s="9" t="s">
        <v>30</v>
      </c>
      <c r="D122" s="11">
        <v>63.64</v>
      </c>
      <c r="E122" s="11">
        <v>8.6999999999999993</v>
      </c>
      <c r="F122" s="11">
        <v>421</v>
      </c>
      <c r="G122" s="11">
        <v>447</v>
      </c>
      <c r="H122" s="11">
        <v>458</v>
      </c>
      <c r="I122" s="11">
        <v>453</v>
      </c>
      <c r="J122" s="138">
        <f t="shared" si="2"/>
        <v>444.75</v>
      </c>
      <c r="K122" s="139"/>
      <c r="M122" s="8">
        <v>5</v>
      </c>
      <c r="N122" s="140">
        <v>8.6999999999999993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310</v>
      </c>
      <c r="G123" s="63">
        <v>332</v>
      </c>
      <c r="H123" s="63">
        <v>345</v>
      </c>
      <c r="I123" s="63">
        <v>325</v>
      </c>
      <c r="J123" s="138">
        <f t="shared" si="2"/>
        <v>328</v>
      </c>
      <c r="K123" s="139"/>
      <c r="M123" s="13">
        <v>6</v>
      </c>
      <c r="N123" s="142">
        <v>8.4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211</v>
      </c>
      <c r="G124" s="63">
        <v>220</v>
      </c>
      <c r="H124" s="63">
        <v>224</v>
      </c>
      <c r="I124" s="63">
        <v>206</v>
      </c>
      <c r="J124" s="138">
        <f t="shared" si="2"/>
        <v>215.25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63.01</v>
      </c>
      <c r="E125" s="15">
        <v>8.5</v>
      </c>
      <c r="F125" s="15">
        <v>217</v>
      </c>
      <c r="G125" s="15">
        <v>229</v>
      </c>
      <c r="H125" s="15">
        <v>233</v>
      </c>
      <c r="I125" s="15">
        <v>204</v>
      </c>
      <c r="J125" s="144">
        <f t="shared" si="2"/>
        <v>220.75</v>
      </c>
      <c r="K125" s="145"/>
      <c r="M125" s="67" t="s">
        <v>39</v>
      </c>
      <c r="N125" s="65">
        <v>4.1500000000000004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24.02</v>
      </c>
      <c r="E128" s="11">
        <v>9.6</v>
      </c>
      <c r="F128" s="22">
        <v>868</v>
      </c>
      <c r="G128" s="16"/>
      <c r="H128" s="23" t="s">
        <v>1</v>
      </c>
      <c r="I128" s="133">
        <v>4.6500000000000004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67.319999999999993</v>
      </c>
      <c r="E129" s="11"/>
      <c r="F129" s="22">
        <v>228</v>
      </c>
      <c r="G129" s="16"/>
      <c r="H129" s="27" t="s">
        <v>2</v>
      </c>
      <c r="I129" s="135">
        <v>4.18</v>
      </c>
      <c r="J129" s="135"/>
      <c r="K129" s="136"/>
      <c r="M129" s="65">
        <v>6.8</v>
      </c>
      <c r="N129" s="28">
        <v>78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68.709999999999994</v>
      </c>
      <c r="E130" s="11"/>
      <c r="F130" s="22">
        <v>225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68.55</v>
      </c>
      <c r="E132" s="11"/>
      <c r="F132" s="22">
        <v>221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71.25</v>
      </c>
      <c r="E133" s="11"/>
      <c r="F133" s="22">
        <v>1288</v>
      </c>
      <c r="G133" s="16"/>
      <c r="H133" s="125">
        <v>1</v>
      </c>
      <c r="I133" s="127">
        <v>497</v>
      </c>
      <c r="J133" s="127">
        <v>229</v>
      </c>
      <c r="K133" s="129">
        <f>((I133-J133)/I133)</f>
        <v>0.53923541247484907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75.48</v>
      </c>
      <c r="E134" s="11">
        <v>7.4</v>
      </c>
      <c r="F134" s="22">
        <v>484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454</v>
      </c>
      <c r="G135" s="16"/>
      <c r="H135" s="125">
        <v>8</v>
      </c>
      <c r="I135" s="127">
        <v>346</v>
      </c>
      <c r="J135" s="127">
        <v>237</v>
      </c>
      <c r="K135" s="129">
        <f>((I135-J135)/I135)</f>
        <v>0.31502890173410403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76.239999999999995</v>
      </c>
      <c r="E136" s="11">
        <v>6.6</v>
      </c>
      <c r="F136" s="22">
        <v>998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0.36959603118355777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974</v>
      </c>
      <c r="G137" s="16"/>
      <c r="M137" s="118" t="s">
        <v>64</v>
      </c>
      <c r="N137" s="119"/>
      <c r="O137" s="37">
        <f>(J122-J123)/J122</f>
        <v>0.26250702641933671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0.34375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-2.5551684088269456E-2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1</v>
      </c>
      <c r="I140" s="33">
        <v>435</v>
      </c>
      <c r="J140" s="33">
        <v>387</v>
      </c>
      <c r="K140" s="34">
        <f>I140-J140</f>
        <v>48</v>
      </c>
      <c r="M140" s="123" t="s">
        <v>73</v>
      </c>
      <c r="N140" s="124"/>
      <c r="O140" s="70">
        <f>(J122-J125)/J122</f>
        <v>0.50365373805508717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68.47</v>
      </c>
      <c r="F141" s="34">
        <v>94.25</v>
      </c>
      <c r="G141" s="48">
        <v>5.6</v>
      </c>
      <c r="H141" s="65" t="s">
        <v>2</v>
      </c>
      <c r="I141" s="35">
        <v>232</v>
      </c>
      <c r="J141" s="35">
        <v>198</v>
      </c>
      <c r="K141" s="34">
        <f>I141-J141</f>
        <v>34</v>
      </c>
      <c r="L141" s="49"/>
      <c r="M141" s="113" t="s">
        <v>75</v>
      </c>
      <c r="N141" s="114"/>
      <c r="O141" s="71">
        <f>(J121-J125)/J121</f>
        <v>0.68710134656272148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78.849999999999994</v>
      </c>
      <c r="E142" s="33">
        <v>66.319999999999993</v>
      </c>
      <c r="F142" s="34">
        <v>84.12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76.849999999999994</v>
      </c>
      <c r="E143" s="33">
        <v>49.45</v>
      </c>
      <c r="F143" s="34">
        <v>64.349999999999994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54.18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377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378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379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380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381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382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383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N9" sqref="N9:O9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764.58333333333337</v>
      </c>
    </row>
    <row r="7" spans="1:19" x14ac:dyDescent="0.25">
      <c r="A7" s="2"/>
      <c r="C7" s="9" t="s">
        <v>26</v>
      </c>
      <c r="D7" s="10"/>
      <c r="E7" s="10"/>
      <c r="F7" s="11">
        <v>601</v>
      </c>
      <c r="G7" s="12"/>
      <c r="H7" s="12"/>
      <c r="I7" s="12"/>
      <c r="J7" s="138">
        <f>AVERAGE(F7:I7)</f>
        <v>601</v>
      </c>
      <c r="K7" s="139"/>
      <c r="M7" s="8">
        <v>2</v>
      </c>
      <c r="N7" s="140">
        <v>9.5</v>
      </c>
      <c r="O7" s="141"/>
      <c r="P7" s="2"/>
      <c r="R7" s="56" t="s">
        <v>1</v>
      </c>
      <c r="S7" s="72">
        <f>AVERAGE(J10,J67,J122)</f>
        <v>468.75</v>
      </c>
    </row>
    <row r="8" spans="1:19" x14ac:dyDescent="0.25">
      <c r="A8" s="2"/>
      <c r="C8" s="9" t="s">
        <v>27</v>
      </c>
      <c r="D8" s="10"/>
      <c r="E8" s="10"/>
      <c r="F8" s="11">
        <v>455</v>
      </c>
      <c r="G8" s="12"/>
      <c r="H8" s="12"/>
      <c r="I8" s="12"/>
      <c r="J8" s="138">
        <f t="shared" ref="J8:J13" si="0">AVERAGE(F8:I8)</f>
        <v>455</v>
      </c>
      <c r="K8" s="139"/>
      <c r="M8" s="8">
        <v>3</v>
      </c>
      <c r="N8" s="140">
        <v>9.1999999999999993</v>
      </c>
      <c r="O8" s="141"/>
      <c r="P8" s="2"/>
      <c r="R8" s="56" t="s">
        <v>2</v>
      </c>
      <c r="S8" s="73">
        <f>AVERAGE(J13,J70,J125)</f>
        <v>207.5</v>
      </c>
    </row>
    <row r="9" spans="1:19" x14ac:dyDescent="0.25">
      <c r="A9" s="2"/>
      <c r="C9" s="9" t="s">
        <v>28</v>
      </c>
      <c r="D9" s="11">
        <v>62.32</v>
      </c>
      <c r="E9" s="11">
        <v>6.3</v>
      </c>
      <c r="F9" s="11">
        <v>756</v>
      </c>
      <c r="G9" s="11">
        <v>759</v>
      </c>
      <c r="H9" s="11">
        <v>759</v>
      </c>
      <c r="I9" s="11">
        <v>809</v>
      </c>
      <c r="J9" s="138">
        <f t="shared" si="0"/>
        <v>770.75</v>
      </c>
      <c r="K9" s="139"/>
      <c r="M9" s="8">
        <v>4</v>
      </c>
      <c r="N9" s="140">
        <v>8.6</v>
      </c>
      <c r="O9" s="141"/>
      <c r="P9" s="2"/>
      <c r="R9" s="74" t="s">
        <v>261</v>
      </c>
      <c r="S9" s="76">
        <f>S6-S7</f>
        <v>295.83333333333337</v>
      </c>
    </row>
    <row r="10" spans="1:19" x14ac:dyDescent="0.25">
      <c r="A10" s="2"/>
      <c r="C10" s="9" t="s">
        <v>30</v>
      </c>
      <c r="D10" s="11">
        <v>63.84</v>
      </c>
      <c r="E10" s="11">
        <v>8.6999999999999993</v>
      </c>
      <c r="F10" s="11">
        <v>482</v>
      </c>
      <c r="G10" s="11">
        <v>508</v>
      </c>
      <c r="H10" s="11">
        <v>487</v>
      </c>
      <c r="I10" s="11">
        <v>474</v>
      </c>
      <c r="J10" s="138">
        <f t="shared" si="0"/>
        <v>487.75</v>
      </c>
      <c r="K10" s="139"/>
      <c r="M10" s="8">
        <v>5</v>
      </c>
      <c r="N10" s="140">
        <v>8.5</v>
      </c>
      <c r="O10" s="141"/>
      <c r="P10" s="2"/>
      <c r="R10" s="74" t="s">
        <v>31</v>
      </c>
      <c r="S10" s="76">
        <f>S7-S8</f>
        <v>261.25</v>
      </c>
    </row>
    <row r="11" spans="1:19" ht="15.75" thickBot="1" x14ac:dyDescent="0.3">
      <c r="A11" s="2"/>
      <c r="C11" s="9" t="s">
        <v>32</v>
      </c>
      <c r="D11" s="11"/>
      <c r="E11" s="11"/>
      <c r="F11" s="11">
        <v>365</v>
      </c>
      <c r="G11" s="63">
        <v>326</v>
      </c>
      <c r="H11" s="63">
        <v>313</v>
      </c>
      <c r="I11" s="63">
        <v>330</v>
      </c>
      <c r="J11" s="138">
        <f t="shared" si="0"/>
        <v>333.5</v>
      </c>
      <c r="K11" s="139"/>
      <c r="M11" s="13">
        <v>6</v>
      </c>
      <c r="N11" s="142">
        <v>8.3000000000000007</v>
      </c>
      <c r="O11" s="143"/>
      <c r="P11" s="2"/>
      <c r="R11" s="74" t="s">
        <v>29</v>
      </c>
      <c r="S11" s="75">
        <f>S6-S8</f>
        <v>557.08333333333337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202</v>
      </c>
      <c r="G12" s="63">
        <v>225</v>
      </c>
      <c r="H12" s="63">
        <v>245</v>
      </c>
      <c r="I12" s="63">
        <v>233</v>
      </c>
      <c r="J12" s="138">
        <f t="shared" si="0"/>
        <v>226.25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0.38692098092643057</v>
      </c>
    </row>
    <row r="13" spans="1:19" ht="15.75" thickBot="1" x14ac:dyDescent="0.3">
      <c r="A13" s="2"/>
      <c r="C13" s="14" t="s">
        <v>38</v>
      </c>
      <c r="D13" s="15">
        <v>63.16</v>
      </c>
      <c r="E13" s="15">
        <v>8.1999999999999993</v>
      </c>
      <c r="F13" s="15">
        <v>199</v>
      </c>
      <c r="G13" s="15">
        <v>226</v>
      </c>
      <c r="H13" s="15">
        <v>249</v>
      </c>
      <c r="I13" s="15">
        <v>237</v>
      </c>
      <c r="J13" s="144">
        <f t="shared" si="0"/>
        <v>227.75</v>
      </c>
      <c r="K13" s="145"/>
      <c r="M13" s="67" t="s">
        <v>39</v>
      </c>
      <c r="N13" s="65">
        <v>4.76</v>
      </c>
      <c r="O13" s="66"/>
      <c r="P13" s="2"/>
      <c r="R13" s="77" t="s">
        <v>37</v>
      </c>
      <c r="S13" s="78">
        <f>S10/S7</f>
        <v>0.55733333333333335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0.72861035422343323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17.16</v>
      </c>
      <c r="E16" s="11">
        <v>9.1</v>
      </c>
      <c r="F16" s="22">
        <v>963</v>
      </c>
      <c r="G16" s="16"/>
      <c r="H16" s="23" t="s">
        <v>1</v>
      </c>
      <c r="I16" s="133">
        <v>5.63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66.099999999999994</v>
      </c>
      <c r="E17" s="11"/>
      <c r="F17" s="22">
        <v>218</v>
      </c>
      <c r="G17" s="16"/>
      <c r="H17" s="27" t="s">
        <v>2</v>
      </c>
      <c r="I17" s="135">
        <v>5.29</v>
      </c>
      <c r="J17" s="135"/>
      <c r="K17" s="136"/>
      <c r="M17" s="65">
        <v>7</v>
      </c>
      <c r="N17" s="28">
        <v>70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69.849999999999994</v>
      </c>
      <c r="E18" s="11"/>
      <c r="F18" s="22">
        <v>220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67.63</v>
      </c>
      <c r="E20" s="11"/>
      <c r="F20" s="22">
        <v>219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74.680000000000007</v>
      </c>
      <c r="E21" s="11"/>
      <c r="F21" s="22">
        <v>1526</v>
      </c>
      <c r="G21" s="16"/>
      <c r="H21" s="125">
        <v>12</v>
      </c>
      <c r="I21" s="127">
        <v>323</v>
      </c>
      <c r="J21" s="127">
        <v>125</v>
      </c>
      <c r="K21" s="129">
        <f>((I21-J21)/I21)</f>
        <v>0.61300309597523217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73.040000000000006</v>
      </c>
      <c r="E22" s="11">
        <v>7</v>
      </c>
      <c r="F22" s="22">
        <v>510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551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76.61</v>
      </c>
      <c r="E24" s="11">
        <v>6.4</v>
      </c>
      <c r="F24" s="22">
        <v>1092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0.36717482971132015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1174</v>
      </c>
      <c r="G25" s="16"/>
      <c r="M25" s="118" t="s">
        <v>64</v>
      </c>
      <c r="N25" s="119"/>
      <c r="O25" s="37">
        <f>(J10-J11)/J10</f>
        <v>0.31624807790876475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0.32158920539730135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-6.6298342541436465E-3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</v>
      </c>
      <c r="E28" s="33"/>
      <c r="F28" s="34"/>
      <c r="G28" s="46"/>
      <c r="H28" s="47" t="s">
        <v>72</v>
      </c>
      <c r="I28" s="33">
        <v>341</v>
      </c>
      <c r="J28" s="33">
        <v>270</v>
      </c>
      <c r="K28" s="34">
        <f>I28-J28</f>
        <v>71</v>
      </c>
      <c r="M28" s="123" t="s">
        <v>73</v>
      </c>
      <c r="N28" s="124"/>
      <c r="O28" s="70">
        <f>(J10-J13)/J10</f>
        <v>0.5330599692465402</v>
      </c>
      <c r="P28" s="2"/>
    </row>
    <row r="29" spans="1:16" ht="15.75" thickBot="1" x14ac:dyDescent="0.3">
      <c r="A29" s="2"/>
      <c r="B29" s="41"/>
      <c r="C29" s="45" t="s">
        <v>74</v>
      </c>
      <c r="D29" s="33">
        <v>72.8</v>
      </c>
      <c r="E29" s="33">
        <v>68.55</v>
      </c>
      <c r="F29" s="34">
        <v>94.16</v>
      </c>
      <c r="G29" s="48">
        <v>5.4</v>
      </c>
      <c r="H29" s="65" t="s">
        <v>2</v>
      </c>
      <c r="I29" s="35">
        <v>232</v>
      </c>
      <c r="J29" s="35">
        <v>211</v>
      </c>
      <c r="K29" s="36">
        <f>I29-J29</f>
        <v>21</v>
      </c>
      <c r="L29" s="49"/>
      <c r="M29" s="113" t="s">
        <v>75</v>
      </c>
      <c r="N29" s="114"/>
      <c r="O29" s="71">
        <f>(J9-J13)/J9</f>
        <v>0.70450859552384038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66.72</v>
      </c>
      <c r="F30" s="34">
        <v>84.29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77.75</v>
      </c>
      <c r="E31" s="33">
        <v>50.27</v>
      </c>
      <c r="F31" s="34">
        <v>64.66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384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385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386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387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388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575</v>
      </c>
      <c r="G64" s="12"/>
      <c r="H64" s="12"/>
      <c r="I64" s="12"/>
      <c r="J64" s="138">
        <f>AVERAGE(F64:I64)</f>
        <v>575</v>
      </c>
      <c r="K64" s="139"/>
      <c r="M64" s="8">
        <v>2</v>
      </c>
      <c r="N64" s="140">
        <v>9.8000000000000007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485</v>
      </c>
      <c r="G65" s="12"/>
      <c r="H65" s="12"/>
      <c r="I65" s="12"/>
      <c r="J65" s="138">
        <f t="shared" ref="J65:J70" si="1">AVERAGE(F65:I65)</f>
        <v>485</v>
      </c>
      <c r="K65" s="139"/>
      <c r="M65" s="8">
        <v>3</v>
      </c>
      <c r="N65" s="140">
        <v>9.6</v>
      </c>
      <c r="O65" s="141"/>
      <c r="P65" s="2"/>
    </row>
    <row r="66" spans="1:16" ht="15" customHeight="1" x14ac:dyDescent="0.25">
      <c r="A66" s="2"/>
      <c r="C66" s="9" t="s">
        <v>28</v>
      </c>
      <c r="D66" s="11">
        <v>62.43</v>
      </c>
      <c r="E66" s="11">
        <v>7.1</v>
      </c>
      <c r="F66" s="11">
        <v>849</v>
      </c>
      <c r="G66" s="11">
        <v>789</v>
      </c>
      <c r="H66" s="11">
        <v>771</v>
      </c>
      <c r="I66" s="11">
        <v>760</v>
      </c>
      <c r="J66" s="138">
        <f t="shared" si="1"/>
        <v>792.25</v>
      </c>
      <c r="K66" s="139"/>
      <c r="M66" s="8">
        <v>4</v>
      </c>
      <c r="N66" s="140">
        <v>9.1</v>
      </c>
      <c r="O66" s="141"/>
      <c r="P66" s="2"/>
    </row>
    <row r="67" spans="1:16" ht="15" customHeight="1" x14ac:dyDescent="0.25">
      <c r="A67" s="2"/>
      <c r="C67" s="9" t="s">
        <v>30</v>
      </c>
      <c r="D67" s="11">
        <v>60.9</v>
      </c>
      <c r="E67" s="11">
        <v>8.4</v>
      </c>
      <c r="F67" s="11">
        <v>428</v>
      </c>
      <c r="G67" s="11">
        <v>449</v>
      </c>
      <c r="H67" s="11">
        <v>460</v>
      </c>
      <c r="I67" s="11">
        <v>474</v>
      </c>
      <c r="J67" s="138">
        <f t="shared" si="1"/>
        <v>452.75</v>
      </c>
      <c r="K67" s="139"/>
      <c r="M67" s="8">
        <v>5</v>
      </c>
      <c r="N67" s="140">
        <v>8.6999999999999993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257</v>
      </c>
      <c r="G68" s="63">
        <v>235</v>
      </c>
      <c r="H68" s="63">
        <v>217</v>
      </c>
      <c r="I68" s="63">
        <v>231</v>
      </c>
      <c r="J68" s="138">
        <f t="shared" si="1"/>
        <v>235</v>
      </c>
      <c r="K68" s="139"/>
      <c r="M68" s="13">
        <v>6</v>
      </c>
      <c r="N68" s="142">
        <v>7.9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218</v>
      </c>
      <c r="G69" s="63">
        <v>204</v>
      </c>
      <c r="H69" s="63">
        <v>196</v>
      </c>
      <c r="I69" s="63">
        <v>198</v>
      </c>
      <c r="J69" s="138">
        <f t="shared" si="1"/>
        <v>204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62.04</v>
      </c>
      <c r="E70" s="15">
        <v>8</v>
      </c>
      <c r="F70" s="15">
        <v>215</v>
      </c>
      <c r="G70" s="15">
        <v>202</v>
      </c>
      <c r="H70" s="15">
        <v>193</v>
      </c>
      <c r="I70" s="15">
        <v>196</v>
      </c>
      <c r="J70" s="144">
        <f t="shared" si="1"/>
        <v>201.5</v>
      </c>
      <c r="K70" s="145"/>
      <c r="M70" s="67" t="s">
        <v>39</v>
      </c>
      <c r="N70" s="65">
        <v>4.4000000000000004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27.9</v>
      </c>
      <c r="E73" s="11">
        <v>9.3000000000000007</v>
      </c>
      <c r="F73" s="22">
        <v>998</v>
      </c>
      <c r="G73" s="16"/>
      <c r="H73" s="23" t="s">
        <v>1</v>
      </c>
      <c r="I73" s="133">
        <v>4.82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69.13</v>
      </c>
      <c r="E74" s="11"/>
      <c r="F74" s="22">
        <v>227</v>
      </c>
      <c r="G74" s="16"/>
      <c r="H74" s="27" t="s">
        <v>2</v>
      </c>
      <c r="I74" s="135">
        <v>4.5999999999999996</v>
      </c>
      <c r="J74" s="135"/>
      <c r="K74" s="136"/>
      <c r="M74" s="65">
        <v>6.8</v>
      </c>
      <c r="N74" s="28">
        <v>38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69.84</v>
      </c>
      <c r="E75" s="11"/>
      <c r="F75" s="22">
        <v>224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70.3</v>
      </c>
      <c r="E77" s="11"/>
      <c r="F77" s="22">
        <v>221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77.040000000000006</v>
      </c>
      <c r="E78" s="11"/>
      <c r="F78" s="22">
        <v>1435</v>
      </c>
      <c r="G78" s="16"/>
      <c r="H78" s="125">
        <v>2</v>
      </c>
      <c r="I78" s="127">
        <v>435</v>
      </c>
      <c r="J78" s="127">
        <v>222</v>
      </c>
      <c r="K78" s="129">
        <f>((I78-J78)/I78)</f>
        <v>0.48965517241379308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73.75</v>
      </c>
      <c r="E79" s="11">
        <v>7.2</v>
      </c>
      <c r="F79" s="22">
        <v>530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511</v>
      </c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76.8</v>
      </c>
      <c r="E81" s="11">
        <v>6.6</v>
      </c>
      <c r="F81" s="22">
        <v>1145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0.42852634900599557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1120</v>
      </c>
      <c r="G82" s="16"/>
      <c r="M82" s="118" t="s">
        <v>64</v>
      </c>
      <c r="N82" s="119"/>
      <c r="O82" s="37">
        <f>(J67-J68)/J67</f>
        <v>0.48094975151849806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0.13191489361702127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1.2254901960784314E-2</v>
      </c>
      <c r="P84" s="2"/>
    </row>
    <row r="85" spans="1:16" x14ac:dyDescent="0.25">
      <c r="A85" s="2"/>
      <c r="B85" s="41"/>
      <c r="C85" s="45" t="s">
        <v>71</v>
      </c>
      <c r="D85" s="33">
        <v>91.4</v>
      </c>
      <c r="E85" s="33"/>
      <c r="F85" s="34"/>
      <c r="G85" s="46"/>
      <c r="H85" s="47" t="s">
        <v>72</v>
      </c>
      <c r="I85" s="33">
        <v>315</v>
      </c>
      <c r="J85" s="33">
        <v>262</v>
      </c>
      <c r="K85" s="34">
        <f>I85-J85</f>
        <v>53</v>
      </c>
      <c r="M85" s="123" t="s">
        <v>73</v>
      </c>
      <c r="N85" s="124"/>
      <c r="O85" s="70">
        <f>(J67-J70)/J67</f>
        <v>0.55494202098288237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68.8</v>
      </c>
      <c r="F86" s="34">
        <v>94.05</v>
      </c>
      <c r="G86" s="48">
        <v>5.7</v>
      </c>
      <c r="H86" s="65" t="s">
        <v>2</v>
      </c>
      <c r="I86" s="35">
        <v>194</v>
      </c>
      <c r="J86" s="35">
        <v>160</v>
      </c>
      <c r="K86" s="34">
        <f>I86-J86</f>
        <v>34</v>
      </c>
      <c r="L86" s="49"/>
      <c r="M86" s="113" t="s">
        <v>75</v>
      </c>
      <c r="N86" s="114"/>
      <c r="O86" s="71">
        <f>(J66-J70)/J66</f>
        <v>0.74566109182707474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78.95</v>
      </c>
      <c r="E87" s="33">
        <v>66.44</v>
      </c>
      <c r="F87" s="34">
        <v>84.15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77.150000000000006</v>
      </c>
      <c r="E88" s="33">
        <v>49.79</v>
      </c>
      <c r="F88" s="34">
        <v>64.540000000000006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53.25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389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390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391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284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392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393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606</v>
      </c>
      <c r="G119" s="12"/>
      <c r="H119" s="12"/>
      <c r="I119" s="12"/>
      <c r="J119" s="138">
        <f>AVERAGE(F119:I119)</f>
        <v>606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472</v>
      </c>
      <c r="G120" s="12"/>
      <c r="H120" s="12"/>
      <c r="I120" s="12"/>
      <c r="J120" s="138">
        <f t="shared" ref="J120:J125" si="2">AVERAGE(F120:I120)</f>
        <v>472</v>
      </c>
      <c r="K120" s="139"/>
      <c r="M120" s="8">
        <v>3</v>
      </c>
      <c r="N120" s="140">
        <v>9.1</v>
      </c>
      <c r="O120" s="141"/>
      <c r="P120" s="2"/>
    </row>
    <row r="121" spans="1:16" x14ac:dyDescent="0.25">
      <c r="A121" s="2"/>
      <c r="C121" s="9" t="s">
        <v>28</v>
      </c>
      <c r="D121" s="11">
        <v>61.75</v>
      </c>
      <c r="E121" s="11">
        <v>6.5</v>
      </c>
      <c r="F121" s="11">
        <v>760</v>
      </c>
      <c r="G121" s="11">
        <v>742</v>
      </c>
      <c r="H121" s="11">
        <v>735</v>
      </c>
      <c r="I121" s="11">
        <v>686</v>
      </c>
      <c r="J121" s="138">
        <f t="shared" si="2"/>
        <v>730.75</v>
      </c>
      <c r="K121" s="139"/>
      <c r="M121" s="8">
        <v>4</v>
      </c>
      <c r="N121" s="140">
        <v>8.5</v>
      </c>
      <c r="O121" s="141"/>
      <c r="P121" s="2"/>
    </row>
    <row r="122" spans="1:16" x14ac:dyDescent="0.25">
      <c r="A122" s="2"/>
      <c r="C122" s="9" t="s">
        <v>30</v>
      </c>
      <c r="D122" s="11">
        <v>62.56</v>
      </c>
      <c r="E122" s="11">
        <v>8.1999999999999993</v>
      </c>
      <c r="F122" s="11">
        <v>453</v>
      </c>
      <c r="G122" s="11">
        <v>469</v>
      </c>
      <c r="H122" s="11">
        <v>458</v>
      </c>
      <c r="I122" s="11">
        <v>483</v>
      </c>
      <c r="J122" s="138">
        <f t="shared" si="2"/>
        <v>465.75</v>
      </c>
      <c r="K122" s="139"/>
      <c r="M122" s="8">
        <v>5</v>
      </c>
      <c r="N122" s="140">
        <v>8.1999999999999993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277</v>
      </c>
      <c r="G123" s="63">
        <v>284</v>
      </c>
      <c r="H123" s="63">
        <v>281</v>
      </c>
      <c r="I123" s="63">
        <v>286</v>
      </c>
      <c r="J123" s="138">
        <f t="shared" si="2"/>
        <v>282</v>
      </c>
      <c r="K123" s="139"/>
      <c r="M123" s="13">
        <v>6</v>
      </c>
      <c r="N123" s="142">
        <v>7.5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185</v>
      </c>
      <c r="G124" s="63">
        <v>183</v>
      </c>
      <c r="H124" s="63">
        <v>180</v>
      </c>
      <c r="I124" s="63">
        <v>190</v>
      </c>
      <c r="J124" s="138">
        <f t="shared" si="2"/>
        <v>184.5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60.62</v>
      </c>
      <c r="E125" s="15">
        <v>7.9</v>
      </c>
      <c r="F125" s="15">
        <v>194</v>
      </c>
      <c r="G125" s="15">
        <v>193</v>
      </c>
      <c r="H125" s="15">
        <v>190</v>
      </c>
      <c r="I125" s="15">
        <v>196</v>
      </c>
      <c r="J125" s="144">
        <f t="shared" si="2"/>
        <v>193.25</v>
      </c>
      <c r="K125" s="145"/>
      <c r="M125" s="67" t="s">
        <v>39</v>
      </c>
      <c r="N125" s="65">
        <v>4.6500000000000004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5.03</v>
      </c>
      <c r="E128" s="11">
        <v>8.5</v>
      </c>
      <c r="F128" s="22">
        <v>884</v>
      </c>
      <c r="G128" s="16"/>
      <c r="H128" s="23" t="s">
        <v>1</v>
      </c>
      <c r="I128" s="133">
        <v>4.82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67.25</v>
      </c>
      <c r="E129" s="11"/>
      <c r="F129" s="22">
        <v>205</v>
      </c>
      <c r="G129" s="16"/>
      <c r="H129" s="27" t="s">
        <v>2</v>
      </c>
      <c r="I129" s="135">
        <v>4.38</v>
      </c>
      <c r="J129" s="135"/>
      <c r="K129" s="136"/>
      <c r="M129" s="65">
        <v>6.8</v>
      </c>
      <c r="N129" s="28">
        <v>68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66.510000000000005</v>
      </c>
      <c r="E130" s="11"/>
      <c r="F130" s="22">
        <v>202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67.81</v>
      </c>
      <c r="E132" s="11"/>
      <c r="F132" s="22">
        <v>198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72.540000000000006</v>
      </c>
      <c r="E133" s="11"/>
      <c r="F133" s="22">
        <v>1372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74.819999999999993</v>
      </c>
      <c r="E134" s="11">
        <v>7.4</v>
      </c>
      <c r="F134" s="22">
        <v>454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478</v>
      </c>
      <c r="G135" s="16"/>
      <c r="H135" s="125">
        <v>3</v>
      </c>
      <c r="I135" s="127">
        <v>468</v>
      </c>
      <c r="J135" s="127">
        <v>204</v>
      </c>
      <c r="K135" s="129">
        <f>((I135-J135)/I135)</f>
        <v>0.5641025641025641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76.25</v>
      </c>
      <c r="E136" s="11">
        <v>6.5</v>
      </c>
      <c r="F136" s="22">
        <v>1096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0.36264112213479305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1072</v>
      </c>
      <c r="G137" s="16"/>
      <c r="M137" s="118" t="s">
        <v>64</v>
      </c>
      <c r="N137" s="119"/>
      <c r="O137" s="37">
        <f>(J122-J123)/J122</f>
        <v>0.39452495974235102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0.34574468085106386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-4.7425474254742549E-2</v>
      </c>
      <c r="P139" s="2"/>
    </row>
    <row r="140" spans="1:16" x14ac:dyDescent="0.25">
      <c r="A140" s="2"/>
      <c r="B140" s="41"/>
      <c r="C140" s="45" t="s">
        <v>71</v>
      </c>
      <c r="D140" s="33">
        <v>91.22</v>
      </c>
      <c r="E140" s="33"/>
      <c r="F140" s="34"/>
      <c r="G140" s="46"/>
      <c r="H140" s="47" t="s">
        <v>1</v>
      </c>
      <c r="I140" s="33">
        <v>465</v>
      </c>
      <c r="J140" s="33">
        <v>401</v>
      </c>
      <c r="K140" s="34">
        <f>I140-J140</f>
        <v>64</v>
      </c>
      <c r="M140" s="123" t="s">
        <v>73</v>
      </c>
      <c r="N140" s="124"/>
      <c r="O140" s="70">
        <f>(J122-J125)/J122</f>
        <v>0.58507783145464309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68.66</v>
      </c>
      <c r="F141" s="34">
        <v>94.51</v>
      </c>
      <c r="G141" s="48">
        <v>5.6</v>
      </c>
      <c r="H141" s="65" t="s">
        <v>2</v>
      </c>
      <c r="I141" s="35">
        <v>212</v>
      </c>
      <c r="J141" s="35">
        <v>180</v>
      </c>
      <c r="K141" s="34">
        <f>I141-J141</f>
        <v>32</v>
      </c>
      <c r="L141" s="49"/>
      <c r="M141" s="113" t="s">
        <v>75</v>
      </c>
      <c r="N141" s="114"/>
      <c r="O141" s="71">
        <f>(J121-J125)/J121</f>
        <v>0.73554567225453305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77.95</v>
      </c>
      <c r="E142" s="33">
        <v>65.790000000000006</v>
      </c>
      <c r="F142" s="34">
        <v>84.41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76.849999999999994</v>
      </c>
      <c r="E143" s="33">
        <v>49.31</v>
      </c>
      <c r="F143" s="34">
        <v>64.17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394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395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396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397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398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N124" sqref="N1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674.66666666666663</v>
      </c>
    </row>
    <row r="7" spans="1:19" x14ac:dyDescent="0.25">
      <c r="A7" s="2"/>
      <c r="C7" s="9" t="s">
        <v>26</v>
      </c>
      <c r="D7" s="10"/>
      <c r="E7" s="10"/>
      <c r="F7" s="11">
        <v>587</v>
      </c>
      <c r="G7" s="12"/>
      <c r="H7" s="12"/>
      <c r="I7" s="12"/>
      <c r="J7" s="138">
        <f>AVERAGE(F7:I7)</f>
        <v>587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447.41666666666669</v>
      </c>
    </row>
    <row r="8" spans="1:19" x14ac:dyDescent="0.25">
      <c r="A8" s="2"/>
      <c r="C8" s="9" t="s">
        <v>27</v>
      </c>
      <c r="D8" s="10"/>
      <c r="E8" s="10"/>
      <c r="F8" s="11">
        <v>480</v>
      </c>
      <c r="G8" s="12"/>
      <c r="H8" s="12"/>
      <c r="I8" s="12"/>
      <c r="J8" s="138">
        <f t="shared" ref="J8:J13" si="0">AVERAGE(F8:I8)</f>
        <v>480</v>
      </c>
      <c r="K8" s="139"/>
      <c r="M8" s="8">
        <v>3</v>
      </c>
      <c r="N8" s="140">
        <v>8.8000000000000007</v>
      </c>
      <c r="O8" s="141"/>
      <c r="P8" s="2"/>
      <c r="R8" s="56" t="s">
        <v>2</v>
      </c>
      <c r="S8" s="73">
        <f>AVERAGE(J13,J70,J125)</f>
        <v>186.25</v>
      </c>
    </row>
    <row r="9" spans="1:19" x14ac:dyDescent="0.25">
      <c r="A9" s="2"/>
      <c r="C9" s="9" t="s">
        <v>28</v>
      </c>
      <c r="D9" s="11">
        <v>64.61</v>
      </c>
      <c r="E9" s="11">
        <v>7.2</v>
      </c>
      <c r="F9" s="11">
        <v>666</v>
      </c>
      <c r="G9" s="11">
        <v>679</v>
      </c>
      <c r="H9" s="11">
        <v>702</v>
      </c>
      <c r="I9" s="11">
        <v>714</v>
      </c>
      <c r="J9" s="138">
        <f t="shared" si="0"/>
        <v>690.25</v>
      </c>
      <c r="K9" s="139"/>
      <c r="M9" s="8">
        <v>4</v>
      </c>
      <c r="N9" s="140">
        <v>8.1999999999999993</v>
      </c>
      <c r="O9" s="141"/>
      <c r="P9" s="2"/>
      <c r="R9" s="74" t="s">
        <v>261</v>
      </c>
      <c r="S9" s="76">
        <f>S6-S7</f>
        <v>227.24999999999994</v>
      </c>
    </row>
    <row r="10" spans="1:19" x14ac:dyDescent="0.25">
      <c r="A10" s="2"/>
      <c r="C10" s="9" t="s">
        <v>30</v>
      </c>
      <c r="D10" s="11">
        <v>62.91</v>
      </c>
      <c r="E10" s="11">
        <v>8.4</v>
      </c>
      <c r="F10" s="11">
        <v>469</v>
      </c>
      <c r="G10" s="11">
        <v>473</v>
      </c>
      <c r="H10" s="11">
        <v>441</v>
      </c>
      <c r="I10" s="11">
        <v>466</v>
      </c>
      <c r="J10" s="138">
        <f t="shared" si="0"/>
        <v>462.25</v>
      </c>
      <c r="K10" s="139"/>
      <c r="M10" s="8">
        <v>5</v>
      </c>
      <c r="N10" s="140">
        <v>8.4</v>
      </c>
      <c r="O10" s="141"/>
      <c r="P10" s="2"/>
      <c r="R10" s="74" t="s">
        <v>31</v>
      </c>
      <c r="S10" s="76">
        <f>S7-S8</f>
        <v>261.16666666666669</v>
      </c>
    </row>
    <row r="11" spans="1:19" ht="15.75" thickBot="1" x14ac:dyDescent="0.3">
      <c r="A11" s="2"/>
      <c r="C11" s="9" t="s">
        <v>32</v>
      </c>
      <c r="D11" s="11"/>
      <c r="E11" s="11"/>
      <c r="F11" s="11">
        <v>308</v>
      </c>
      <c r="G11" s="63">
        <v>319</v>
      </c>
      <c r="H11" s="63">
        <v>323</v>
      </c>
      <c r="I11" s="63">
        <v>320</v>
      </c>
      <c r="J11" s="138">
        <f t="shared" si="0"/>
        <v>317.5</v>
      </c>
      <c r="K11" s="139"/>
      <c r="M11" s="13">
        <v>6</v>
      </c>
      <c r="N11" s="142">
        <v>7.7</v>
      </c>
      <c r="O11" s="143"/>
      <c r="P11" s="2"/>
      <c r="R11" s="74" t="s">
        <v>29</v>
      </c>
      <c r="S11" s="75">
        <f>S6-S8</f>
        <v>488.41666666666663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198</v>
      </c>
      <c r="G12" s="63">
        <v>200</v>
      </c>
      <c r="H12" s="63">
        <v>199</v>
      </c>
      <c r="I12" s="63">
        <v>188</v>
      </c>
      <c r="J12" s="138">
        <f t="shared" si="0"/>
        <v>196.25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0.3368330039525691</v>
      </c>
    </row>
    <row r="13" spans="1:19" ht="15.75" thickBot="1" x14ac:dyDescent="0.3">
      <c r="A13" s="2"/>
      <c r="C13" s="14" t="s">
        <v>38</v>
      </c>
      <c r="D13" s="15">
        <v>62.07</v>
      </c>
      <c r="E13" s="15">
        <v>7.1</v>
      </c>
      <c r="F13" s="15">
        <v>203</v>
      </c>
      <c r="G13" s="15">
        <v>208</v>
      </c>
      <c r="H13" s="15">
        <v>206</v>
      </c>
      <c r="I13" s="15">
        <v>191</v>
      </c>
      <c r="J13" s="144">
        <f t="shared" si="0"/>
        <v>202</v>
      </c>
      <c r="K13" s="145"/>
      <c r="M13" s="67" t="s">
        <v>39</v>
      </c>
      <c r="N13" s="65">
        <v>4.45</v>
      </c>
      <c r="O13" s="66"/>
      <c r="P13" s="2"/>
      <c r="R13" s="77" t="s">
        <v>37</v>
      </c>
      <c r="S13" s="78">
        <f>S10/S7</f>
        <v>0.58372136338238034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0.72393774703557312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15.27</v>
      </c>
      <c r="E16" s="11">
        <v>9.6999999999999993</v>
      </c>
      <c r="F16" s="22">
        <v>889</v>
      </c>
      <c r="G16" s="16"/>
      <c r="H16" s="23" t="s">
        <v>1</v>
      </c>
      <c r="I16" s="133">
        <v>5.15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67.22</v>
      </c>
      <c r="E17" s="11"/>
      <c r="F17" s="22">
        <v>181</v>
      </c>
      <c r="G17" s="16"/>
      <c r="H17" s="27" t="s">
        <v>2</v>
      </c>
      <c r="I17" s="135">
        <v>4.71</v>
      </c>
      <c r="J17" s="135"/>
      <c r="K17" s="136"/>
      <c r="M17" s="65">
        <v>6.8</v>
      </c>
      <c r="N17" s="28">
        <v>155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69.41</v>
      </c>
      <c r="E18" s="11"/>
      <c r="F18" s="22">
        <v>204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66.72</v>
      </c>
      <c r="E20" s="11"/>
      <c r="F20" s="22">
        <v>187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75.069999999999993</v>
      </c>
      <c r="E21" s="11"/>
      <c r="F21" s="22">
        <v>1349</v>
      </c>
      <c r="G21" s="16"/>
      <c r="H21" s="125">
        <v>6</v>
      </c>
      <c r="I21" s="127">
        <v>402</v>
      </c>
      <c r="J21" s="127">
        <v>203</v>
      </c>
      <c r="K21" s="129">
        <f>((I21-J21)/I21)</f>
        <v>0.49502487562189057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75.58</v>
      </c>
      <c r="E22" s="11">
        <v>6.8</v>
      </c>
      <c r="F22" s="22">
        <v>488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477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77.33</v>
      </c>
      <c r="E24" s="11">
        <v>6.4</v>
      </c>
      <c r="F24" s="22">
        <v>1029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0.33031510322346974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1019</v>
      </c>
      <c r="G25" s="16"/>
      <c r="M25" s="118" t="s">
        <v>64</v>
      </c>
      <c r="N25" s="119"/>
      <c r="O25" s="37">
        <f>(J10-J11)/J10</f>
        <v>0.31314223904813415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0.38188976377952755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-2.9299363057324841E-2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90.81</v>
      </c>
      <c r="E28" s="33"/>
      <c r="F28" s="34"/>
      <c r="G28" s="46"/>
      <c r="H28" s="47" t="s">
        <v>72</v>
      </c>
      <c r="I28" s="33">
        <v>669</v>
      </c>
      <c r="J28" s="33">
        <v>579</v>
      </c>
      <c r="K28" s="34">
        <f>I28-J28</f>
        <v>90</v>
      </c>
      <c r="M28" s="123" t="s">
        <v>73</v>
      </c>
      <c r="N28" s="124"/>
      <c r="O28" s="70">
        <f>(J10-J13)/J10</f>
        <v>0.56300703082747428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68.11</v>
      </c>
      <c r="F29" s="34">
        <v>93.24</v>
      </c>
      <c r="G29" s="48">
        <v>6</v>
      </c>
      <c r="H29" s="65" t="s">
        <v>2</v>
      </c>
      <c r="I29" s="35">
        <v>221</v>
      </c>
      <c r="J29" s="35">
        <v>200</v>
      </c>
      <c r="K29" s="36">
        <f>I29-J29</f>
        <v>21</v>
      </c>
      <c r="L29" s="49"/>
      <c r="M29" s="113" t="s">
        <v>75</v>
      </c>
      <c r="N29" s="114"/>
      <c r="O29" s="71">
        <f>(J9-J13)/J9</f>
        <v>0.70735240854762771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77.349999999999994</v>
      </c>
      <c r="E30" s="33">
        <v>65.83</v>
      </c>
      <c r="F30" s="34">
        <v>85.11</v>
      </c>
      <c r="P30" s="2"/>
    </row>
    <row r="31" spans="1:16" ht="15" customHeight="1" x14ac:dyDescent="0.25">
      <c r="A31" s="2"/>
      <c r="B31" s="41"/>
      <c r="C31" s="45" t="s">
        <v>77</v>
      </c>
      <c r="D31" s="33">
        <v>70.849999999999994</v>
      </c>
      <c r="E31" s="33">
        <v>45.33</v>
      </c>
      <c r="F31" s="34">
        <v>63.99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55.59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90.92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399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400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401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402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403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404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575</v>
      </c>
      <c r="G64" s="12"/>
      <c r="H64" s="12"/>
      <c r="I64" s="12"/>
      <c r="J64" s="138">
        <f>AVERAGE(F64:I64)</f>
        <v>575</v>
      </c>
      <c r="K64" s="139"/>
      <c r="M64" s="8">
        <v>2</v>
      </c>
      <c r="N64" s="140">
        <v>9.5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464</v>
      </c>
      <c r="G65" s="12"/>
      <c r="H65" s="12"/>
      <c r="I65" s="12"/>
      <c r="J65" s="138">
        <f t="shared" ref="J65:J70" si="1">AVERAGE(F65:I65)</f>
        <v>464</v>
      </c>
      <c r="K65" s="139"/>
      <c r="M65" s="8">
        <v>3</v>
      </c>
      <c r="N65" s="140">
        <v>9</v>
      </c>
      <c r="O65" s="141"/>
      <c r="P65" s="2"/>
    </row>
    <row r="66" spans="1:16" ht="15" customHeight="1" x14ac:dyDescent="0.25">
      <c r="A66" s="2"/>
      <c r="C66" s="9" t="s">
        <v>28</v>
      </c>
      <c r="D66" s="11">
        <v>62.33</v>
      </c>
      <c r="E66" s="11">
        <v>7.7</v>
      </c>
      <c r="F66" s="11">
        <v>593</v>
      </c>
      <c r="G66" s="11">
        <v>621</v>
      </c>
      <c r="H66" s="11">
        <v>610</v>
      </c>
      <c r="I66" s="11">
        <v>585</v>
      </c>
      <c r="J66" s="138">
        <f t="shared" si="1"/>
        <v>602.25</v>
      </c>
      <c r="K66" s="139"/>
      <c r="M66" s="8">
        <v>4</v>
      </c>
      <c r="N66" s="140">
        <v>8.5</v>
      </c>
      <c r="O66" s="141"/>
      <c r="P66" s="2"/>
    </row>
    <row r="67" spans="1:16" ht="15" customHeight="1" x14ac:dyDescent="0.25">
      <c r="A67" s="2"/>
      <c r="C67" s="9" t="s">
        <v>30</v>
      </c>
      <c r="D67" s="11">
        <v>62.41</v>
      </c>
      <c r="E67" s="11">
        <v>8.3000000000000007</v>
      </c>
      <c r="F67" s="11">
        <v>366</v>
      </c>
      <c r="G67" s="11">
        <v>355</v>
      </c>
      <c r="H67" s="11">
        <v>349</v>
      </c>
      <c r="I67" s="11">
        <v>363</v>
      </c>
      <c r="J67" s="138">
        <f t="shared" si="1"/>
        <v>358.25</v>
      </c>
      <c r="K67" s="139"/>
      <c r="M67" s="8">
        <v>5</v>
      </c>
      <c r="N67" s="140">
        <v>9.3000000000000007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238</v>
      </c>
      <c r="G68" s="63">
        <v>222</v>
      </c>
      <c r="H68" s="63">
        <v>212</v>
      </c>
      <c r="I68" s="63">
        <v>224</v>
      </c>
      <c r="J68" s="138">
        <f t="shared" si="1"/>
        <v>224</v>
      </c>
      <c r="K68" s="139"/>
      <c r="M68" s="13">
        <v>6</v>
      </c>
      <c r="N68" s="142">
        <v>8.9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163</v>
      </c>
      <c r="G69" s="63">
        <v>159</v>
      </c>
      <c r="H69" s="63">
        <v>155</v>
      </c>
      <c r="I69" s="63">
        <v>152</v>
      </c>
      <c r="J69" s="138">
        <f t="shared" si="1"/>
        <v>157.25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61.97</v>
      </c>
      <c r="E70" s="15">
        <v>7.5</v>
      </c>
      <c r="F70" s="15">
        <v>161</v>
      </c>
      <c r="G70" s="15">
        <v>156</v>
      </c>
      <c r="H70" s="15">
        <v>153</v>
      </c>
      <c r="I70" s="15">
        <v>150</v>
      </c>
      <c r="J70" s="144">
        <f t="shared" si="1"/>
        <v>155</v>
      </c>
      <c r="K70" s="145"/>
      <c r="M70" s="67" t="s">
        <v>39</v>
      </c>
      <c r="N70" s="65">
        <v>4.24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16.239999999999998</v>
      </c>
      <c r="E73" s="11">
        <v>10</v>
      </c>
      <c r="F73" s="22">
        <v>1021</v>
      </c>
      <c r="G73" s="16"/>
      <c r="H73" s="23" t="s">
        <v>1</v>
      </c>
      <c r="I73" s="133">
        <v>4.71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66.17</v>
      </c>
      <c r="E74" s="11"/>
      <c r="F74" s="22">
        <v>189</v>
      </c>
      <c r="G74" s="16"/>
      <c r="H74" s="27" t="s">
        <v>2</v>
      </c>
      <c r="I74" s="135">
        <v>4.37</v>
      </c>
      <c r="J74" s="135"/>
      <c r="K74" s="136"/>
      <c r="M74" s="65">
        <v>6.8</v>
      </c>
      <c r="N74" s="28">
        <v>35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67.53</v>
      </c>
      <c r="E75" s="11"/>
      <c r="F75" s="22">
        <v>186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66.349999999999994</v>
      </c>
      <c r="E77" s="11"/>
      <c r="F77" s="22">
        <v>183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75.900000000000006</v>
      </c>
      <c r="E78" s="11"/>
      <c r="F78" s="22">
        <v>1425</v>
      </c>
      <c r="G78" s="16"/>
      <c r="H78" s="125">
        <v>11</v>
      </c>
      <c r="I78" s="127">
        <v>369</v>
      </c>
      <c r="J78" s="127">
        <v>218</v>
      </c>
      <c r="K78" s="129">
        <f>((I78-J78)/I78)</f>
        <v>0.40921409214092141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75.87</v>
      </c>
      <c r="E79" s="11">
        <v>7</v>
      </c>
      <c r="F79" s="22">
        <v>470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459</v>
      </c>
      <c r="G80" s="16"/>
      <c r="H80" s="125">
        <v>7</v>
      </c>
      <c r="I80" s="127">
        <v>297</v>
      </c>
      <c r="J80" s="127">
        <v>154</v>
      </c>
      <c r="K80" s="129">
        <f>((I80-J80)/I80)</f>
        <v>0.48148148148148145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76.89</v>
      </c>
      <c r="E81" s="11">
        <v>6.5</v>
      </c>
      <c r="F81" s="22">
        <v>1012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0.40514736405147361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1001</v>
      </c>
      <c r="G82" s="16"/>
      <c r="M82" s="118" t="s">
        <v>64</v>
      </c>
      <c r="N82" s="119"/>
      <c r="O82" s="37">
        <f>(J67-J68)/J67</f>
        <v>0.37473831123517098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0.29799107142857145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1.4308426073131956E-2</v>
      </c>
      <c r="P84" s="2"/>
    </row>
    <row r="85" spans="1:16" x14ac:dyDescent="0.25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72</v>
      </c>
      <c r="I85" s="33">
        <v>302</v>
      </c>
      <c r="J85" s="33">
        <v>251</v>
      </c>
      <c r="K85" s="34">
        <f>I85-J85</f>
        <v>51</v>
      </c>
      <c r="M85" s="123" t="s">
        <v>73</v>
      </c>
      <c r="N85" s="124"/>
      <c r="O85" s="70">
        <f>(J67-J70)/J67</f>
        <v>0.56734124214933701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68.400000000000006</v>
      </c>
      <c r="F86" s="34">
        <v>93.89</v>
      </c>
      <c r="G86" s="48">
        <v>5.8</v>
      </c>
      <c r="H86" s="65" t="s">
        <v>2</v>
      </c>
      <c r="I86" s="35">
        <v>181</v>
      </c>
      <c r="J86" s="35">
        <v>152</v>
      </c>
      <c r="K86" s="34">
        <f>I86-J86</f>
        <v>29</v>
      </c>
      <c r="L86" s="49"/>
      <c r="M86" s="113" t="s">
        <v>75</v>
      </c>
      <c r="N86" s="114"/>
      <c r="O86" s="71">
        <f>(J66-J70)/J66</f>
        <v>0.74263179742631802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78.150000000000006</v>
      </c>
      <c r="E87" s="33">
        <v>66.349999999999994</v>
      </c>
      <c r="F87" s="34">
        <v>84.9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74.650000000000006</v>
      </c>
      <c r="E88" s="33">
        <v>47.65</v>
      </c>
      <c r="F88" s="34">
        <v>63.83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53.2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405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406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407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87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157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564</v>
      </c>
      <c r="G119" s="12"/>
      <c r="H119" s="12"/>
      <c r="I119" s="12"/>
      <c r="J119" s="138">
        <f>AVERAGE(F119:I119)</f>
        <v>564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448</v>
      </c>
      <c r="G120" s="12"/>
      <c r="H120" s="12"/>
      <c r="I120" s="12"/>
      <c r="J120" s="138">
        <f t="shared" ref="J120:J125" si="2">AVERAGE(F120:I120)</f>
        <v>448</v>
      </c>
      <c r="K120" s="139"/>
      <c r="M120" s="8">
        <v>3</v>
      </c>
      <c r="N120" s="140">
        <v>9.1</v>
      </c>
      <c r="O120" s="141"/>
      <c r="P120" s="2"/>
    </row>
    <row r="121" spans="1:16" x14ac:dyDescent="0.25">
      <c r="A121" s="2"/>
      <c r="C121" s="9" t="s">
        <v>28</v>
      </c>
      <c r="D121" s="11">
        <v>63.17</v>
      </c>
      <c r="E121" s="11">
        <v>7.1</v>
      </c>
      <c r="F121" s="11">
        <v>715</v>
      </c>
      <c r="G121" s="11">
        <v>718</v>
      </c>
      <c r="H121" s="11">
        <v>725</v>
      </c>
      <c r="I121" s="11">
        <v>768</v>
      </c>
      <c r="J121" s="138">
        <f t="shared" si="2"/>
        <v>731.5</v>
      </c>
      <c r="K121" s="139"/>
      <c r="M121" s="8">
        <v>4</v>
      </c>
      <c r="N121" s="140">
        <v>8.4</v>
      </c>
      <c r="O121" s="141"/>
      <c r="P121" s="2"/>
    </row>
    <row r="122" spans="1:16" x14ac:dyDescent="0.25">
      <c r="A122" s="2"/>
      <c r="C122" s="9" t="s">
        <v>30</v>
      </c>
      <c r="D122" s="11">
        <v>62.04</v>
      </c>
      <c r="E122" s="11">
        <v>8.5</v>
      </c>
      <c r="F122" s="11">
        <v>486</v>
      </c>
      <c r="G122" s="11">
        <v>524</v>
      </c>
      <c r="H122" s="11">
        <v>536</v>
      </c>
      <c r="I122" s="11">
        <v>541</v>
      </c>
      <c r="J122" s="138">
        <f t="shared" si="2"/>
        <v>521.75</v>
      </c>
      <c r="K122" s="139"/>
      <c r="M122" s="8">
        <v>5</v>
      </c>
      <c r="N122" s="140">
        <v>9.4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284</v>
      </c>
      <c r="G123" s="63">
        <v>312</v>
      </c>
      <c r="H123" s="63">
        <v>332</v>
      </c>
      <c r="I123" s="63">
        <v>328</v>
      </c>
      <c r="J123" s="138">
        <f t="shared" si="2"/>
        <v>314</v>
      </c>
      <c r="K123" s="139"/>
      <c r="M123" s="13">
        <v>6</v>
      </c>
      <c r="N123" s="142">
        <v>8.5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187</v>
      </c>
      <c r="G124" s="63">
        <v>197</v>
      </c>
      <c r="H124" s="63">
        <v>204</v>
      </c>
      <c r="I124" s="63">
        <v>198</v>
      </c>
      <c r="J124" s="138">
        <f t="shared" si="2"/>
        <v>196.5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62.19</v>
      </c>
      <c r="E125" s="15">
        <v>7.9</v>
      </c>
      <c r="F125" s="15">
        <v>191</v>
      </c>
      <c r="G125" s="15">
        <v>202</v>
      </c>
      <c r="H125" s="15">
        <v>210</v>
      </c>
      <c r="I125" s="15">
        <v>204</v>
      </c>
      <c r="J125" s="144">
        <f t="shared" si="2"/>
        <v>201.75</v>
      </c>
      <c r="K125" s="145"/>
      <c r="M125" s="67" t="s">
        <v>39</v>
      </c>
      <c r="N125" s="65">
        <v>3.85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14.09</v>
      </c>
      <c r="E128" s="11">
        <v>9.9</v>
      </c>
      <c r="F128" s="22">
        <v>846</v>
      </c>
      <c r="G128" s="16"/>
      <c r="H128" s="23" t="s">
        <v>1</v>
      </c>
      <c r="I128" s="133">
        <v>4.9800000000000004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69.150000000000006</v>
      </c>
      <c r="E129" s="11"/>
      <c r="F129" s="22">
        <v>198</v>
      </c>
      <c r="G129" s="16"/>
      <c r="H129" s="27" t="s">
        <v>2</v>
      </c>
      <c r="I129" s="135">
        <v>4.1500000000000004</v>
      </c>
      <c r="J129" s="135"/>
      <c r="K129" s="136"/>
      <c r="M129" s="65">
        <v>6.9</v>
      </c>
      <c r="N129" s="28">
        <v>67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69.41</v>
      </c>
      <c r="E130" s="11"/>
      <c r="F130" s="22">
        <v>196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68.84</v>
      </c>
      <c r="E132" s="11"/>
      <c r="F132" s="22">
        <v>194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71.14</v>
      </c>
      <c r="E133" s="11"/>
      <c r="F133" s="22">
        <v>1375</v>
      </c>
      <c r="G133" s="16"/>
      <c r="H133" s="125">
        <v>1</v>
      </c>
      <c r="I133" s="127">
        <v>256</v>
      </c>
      <c r="J133" s="127">
        <v>206</v>
      </c>
      <c r="K133" s="129">
        <f>((I133-J133)/I133)</f>
        <v>0.1953125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75.650000000000006</v>
      </c>
      <c r="E134" s="11">
        <v>7.1</v>
      </c>
      <c r="F134" s="22">
        <v>427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402</v>
      </c>
      <c r="G135" s="16"/>
      <c r="H135" s="125">
        <v>8</v>
      </c>
      <c r="I135" s="127">
        <v>483</v>
      </c>
      <c r="J135" s="127">
        <v>263</v>
      </c>
      <c r="K135" s="129">
        <f>((I135-J135)/I135)</f>
        <v>0.45548654244306419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76.819999999999993</v>
      </c>
      <c r="E136" s="11">
        <v>6.4</v>
      </c>
      <c r="F136" s="22">
        <v>984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0.28673957621326041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965</v>
      </c>
      <c r="G137" s="16"/>
      <c r="M137" s="118" t="s">
        <v>64</v>
      </c>
      <c r="N137" s="119"/>
      <c r="O137" s="37">
        <f>(J122-J123)/J122</f>
        <v>0.39817920459990419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0.37420382165605093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-2.6717557251908396E-2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1</v>
      </c>
      <c r="I140" s="33">
        <v>496</v>
      </c>
      <c r="J140" s="33">
        <v>442</v>
      </c>
      <c r="K140" s="34">
        <f>I140-J140</f>
        <v>54</v>
      </c>
      <c r="M140" s="123" t="s">
        <v>73</v>
      </c>
      <c r="N140" s="124"/>
      <c r="O140" s="70">
        <f>(J122-J125)/J122</f>
        <v>0.61332055582175371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68.52</v>
      </c>
      <c r="F141" s="34">
        <v>94.71</v>
      </c>
      <c r="G141" s="48">
        <v>5.5</v>
      </c>
      <c r="H141" s="65" t="s">
        <v>2</v>
      </c>
      <c r="I141" s="35">
        <v>204</v>
      </c>
      <c r="J141" s="35">
        <v>172</v>
      </c>
      <c r="K141" s="34">
        <f>I141-J141</f>
        <v>32</v>
      </c>
      <c r="L141" s="49"/>
      <c r="M141" s="113" t="s">
        <v>75</v>
      </c>
      <c r="N141" s="114"/>
      <c r="O141" s="71">
        <f>(J121-J125)/J121</f>
        <v>0.72419685577580317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78.45</v>
      </c>
      <c r="E142" s="33">
        <v>66.37</v>
      </c>
      <c r="F142" s="34">
        <v>84.61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76.25</v>
      </c>
      <c r="E143" s="33">
        <v>49.36</v>
      </c>
      <c r="F143" s="34">
        <v>64.739999999999995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53.73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408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409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410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411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412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3735-90A8-4D2D-B67C-C262FBAEF1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BE9-E04F-4659-BDF1-E4C404517E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ADB-2655-4718-8882-0B062F3B8B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7373-DD65-46D7-93CE-847B0A6EF2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11BB-AE60-4DBC-A286-3FEB21E134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tabSelected="1"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748.5</v>
      </c>
    </row>
    <row r="7" spans="1:19" x14ac:dyDescent="0.25">
      <c r="A7" s="2"/>
      <c r="C7" s="9" t="s">
        <v>26</v>
      </c>
      <c r="D7" s="10"/>
      <c r="E7" s="10"/>
      <c r="F7" s="11">
        <v>590</v>
      </c>
      <c r="G7" s="12"/>
      <c r="H7" s="12"/>
      <c r="I7" s="12"/>
      <c r="J7" s="138">
        <f>AVERAGE(F7:I7)</f>
        <v>590</v>
      </c>
      <c r="K7" s="139"/>
      <c r="M7" s="8">
        <v>2</v>
      </c>
      <c r="N7" s="140">
        <v>9.3000000000000007</v>
      </c>
      <c r="O7" s="141"/>
      <c r="P7" s="2"/>
      <c r="R7" s="56" t="s">
        <v>1</v>
      </c>
      <c r="S7" s="72">
        <f>AVERAGE(J10,J67,J122)</f>
        <v>540.83333333333337</v>
      </c>
    </row>
    <row r="8" spans="1:19" x14ac:dyDescent="0.25">
      <c r="A8" s="2"/>
      <c r="C8" s="9" t="s">
        <v>27</v>
      </c>
      <c r="D8" s="10"/>
      <c r="E8" s="10"/>
      <c r="F8" s="11">
        <v>459</v>
      </c>
      <c r="G8" s="12"/>
      <c r="H8" s="12"/>
      <c r="I8" s="12"/>
      <c r="J8" s="138">
        <f t="shared" ref="J8:J13" si="0">AVERAGE(F8:I8)</f>
        <v>459</v>
      </c>
      <c r="K8" s="139"/>
      <c r="M8" s="8">
        <v>3</v>
      </c>
      <c r="N8" s="140">
        <v>8.9</v>
      </c>
      <c r="O8" s="141"/>
      <c r="P8" s="2"/>
      <c r="R8" s="56" t="s">
        <v>2</v>
      </c>
      <c r="S8" s="73">
        <f>AVERAGE(J13,J70,J125)</f>
        <v>213.83333333333334</v>
      </c>
    </row>
    <row r="9" spans="1:19" x14ac:dyDescent="0.25">
      <c r="A9" s="2"/>
      <c r="C9" s="9" t="s">
        <v>28</v>
      </c>
      <c r="D9" s="11">
        <v>64.62</v>
      </c>
      <c r="E9" s="11">
        <v>7.1</v>
      </c>
      <c r="F9" s="11">
        <v>691</v>
      </c>
      <c r="G9" s="11">
        <v>702</v>
      </c>
      <c r="H9" s="11">
        <v>719</v>
      </c>
      <c r="I9" s="11">
        <v>677</v>
      </c>
      <c r="J9" s="138">
        <f t="shared" si="0"/>
        <v>697.25</v>
      </c>
      <c r="K9" s="139"/>
      <c r="M9" s="8">
        <v>4</v>
      </c>
      <c r="N9" s="140">
        <v>8.5</v>
      </c>
      <c r="O9" s="141"/>
      <c r="P9" s="2"/>
      <c r="R9" s="74" t="s">
        <v>261</v>
      </c>
      <c r="S9" s="76">
        <f>S6-S7</f>
        <v>207.66666666666663</v>
      </c>
    </row>
    <row r="10" spans="1:19" x14ac:dyDescent="0.25">
      <c r="A10" s="2"/>
      <c r="C10" s="9" t="s">
        <v>30</v>
      </c>
      <c r="D10" s="11">
        <v>63.26</v>
      </c>
      <c r="E10" s="11">
        <v>8.4</v>
      </c>
      <c r="F10" s="11">
        <v>588</v>
      </c>
      <c r="G10" s="11">
        <v>581</v>
      </c>
      <c r="H10" s="11">
        <v>597</v>
      </c>
      <c r="I10" s="11">
        <v>501</v>
      </c>
      <c r="J10" s="138">
        <f t="shared" si="0"/>
        <v>566.75</v>
      </c>
      <c r="K10" s="139"/>
      <c r="M10" s="8">
        <v>5</v>
      </c>
      <c r="N10" s="140">
        <v>9.3000000000000007</v>
      </c>
      <c r="O10" s="141"/>
      <c r="P10" s="2"/>
      <c r="R10" s="74" t="s">
        <v>31</v>
      </c>
      <c r="S10" s="76">
        <f>S7-S8</f>
        <v>327</v>
      </c>
    </row>
    <row r="11" spans="1:19" ht="15.75" thickBot="1" x14ac:dyDescent="0.3">
      <c r="A11" s="2"/>
      <c r="C11" s="9" t="s">
        <v>32</v>
      </c>
      <c r="D11" s="11"/>
      <c r="E11" s="11"/>
      <c r="F11" s="11">
        <v>359</v>
      </c>
      <c r="G11" s="63">
        <v>366</v>
      </c>
      <c r="H11" s="63">
        <v>371</v>
      </c>
      <c r="I11" s="63">
        <v>358</v>
      </c>
      <c r="J11" s="138">
        <f t="shared" si="0"/>
        <v>363.5</v>
      </c>
      <c r="K11" s="139"/>
      <c r="M11" s="13">
        <v>6</v>
      </c>
      <c r="N11" s="142">
        <v>8.6999999999999993</v>
      </c>
      <c r="O11" s="143"/>
      <c r="P11" s="2"/>
      <c r="R11" s="74" t="s">
        <v>29</v>
      </c>
      <c r="S11" s="75">
        <f>S6-S8</f>
        <v>534.66666666666663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191</v>
      </c>
      <c r="G12" s="63">
        <v>194</v>
      </c>
      <c r="H12" s="63">
        <v>210</v>
      </c>
      <c r="I12" s="63">
        <v>192</v>
      </c>
      <c r="J12" s="138">
        <f t="shared" si="0"/>
        <v>196.75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0.27744377644177237</v>
      </c>
    </row>
    <row r="13" spans="1:19" ht="15.75" thickBot="1" x14ac:dyDescent="0.3">
      <c r="A13" s="2"/>
      <c r="C13" s="14" t="s">
        <v>38</v>
      </c>
      <c r="D13" s="15">
        <v>63.01</v>
      </c>
      <c r="E13" s="15">
        <v>7.1</v>
      </c>
      <c r="F13" s="15">
        <v>201</v>
      </c>
      <c r="G13" s="15">
        <v>205</v>
      </c>
      <c r="H13" s="15">
        <v>219</v>
      </c>
      <c r="I13" s="15">
        <v>199</v>
      </c>
      <c r="J13" s="144">
        <f t="shared" si="0"/>
        <v>206</v>
      </c>
      <c r="K13" s="145"/>
      <c r="M13" s="67" t="s">
        <v>39</v>
      </c>
      <c r="N13" s="65">
        <v>4.1900000000000004</v>
      </c>
      <c r="O13" s="66"/>
      <c r="P13" s="2"/>
      <c r="R13" s="77" t="s">
        <v>37</v>
      </c>
      <c r="S13" s="78">
        <f>S10/S7</f>
        <v>0.60462249614791985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0.7143175239367624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16.27</v>
      </c>
      <c r="E16" s="11">
        <v>9.5</v>
      </c>
      <c r="F16" s="22">
        <v>1007</v>
      </c>
      <c r="G16" s="16"/>
      <c r="H16" s="23" t="s">
        <v>1</v>
      </c>
      <c r="I16" s="133">
        <v>5.38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66.67</v>
      </c>
      <c r="E17" s="11"/>
      <c r="F17" s="22">
        <v>189</v>
      </c>
      <c r="G17" s="16"/>
      <c r="H17" s="27" t="s">
        <v>2</v>
      </c>
      <c r="I17" s="135">
        <v>5.04</v>
      </c>
      <c r="J17" s="135"/>
      <c r="K17" s="136"/>
      <c r="M17" s="65">
        <v>6.9</v>
      </c>
      <c r="N17" s="28">
        <v>131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69.14</v>
      </c>
      <c r="E18" s="11"/>
      <c r="F18" s="22">
        <v>205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67.78</v>
      </c>
      <c r="E20" s="11"/>
      <c r="F20" s="22">
        <v>191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74.88</v>
      </c>
      <c r="E21" s="11"/>
      <c r="F21" s="22">
        <v>1328</v>
      </c>
      <c r="G21" s="16"/>
      <c r="H21" s="125">
        <v>2</v>
      </c>
      <c r="I21" s="127">
        <v>491</v>
      </c>
      <c r="J21" s="127">
        <v>266</v>
      </c>
      <c r="K21" s="129">
        <f>((I21-J21)/I21)</f>
        <v>0.45824847250509165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75.14</v>
      </c>
      <c r="E22" s="11">
        <v>7.1</v>
      </c>
      <c r="F22" s="22">
        <v>477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468</v>
      </c>
      <c r="G23" s="16"/>
      <c r="H23" s="125">
        <v>12</v>
      </c>
      <c r="I23" s="127">
        <v>377</v>
      </c>
      <c r="J23" s="127">
        <v>161</v>
      </c>
      <c r="K23" s="129">
        <f>((I23-J23)/I23)</f>
        <v>0.57294429708222816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76.61</v>
      </c>
      <c r="E24" s="11">
        <v>6.7</v>
      </c>
      <c r="F24" s="22">
        <v>809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0.18716385801362495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790</v>
      </c>
      <c r="G25" s="16"/>
      <c r="M25" s="118" t="s">
        <v>64</v>
      </c>
      <c r="N25" s="119"/>
      <c r="O25" s="37">
        <f>(J10-J11)/J10</f>
        <v>0.35862373180414647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0.45873452544704263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-4.7013977128335452E-2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90.89</v>
      </c>
      <c r="E28" s="33"/>
      <c r="F28" s="34"/>
      <c r="G28" s="46"/>
      <c r="H28" s="47" t="s">
        <v>72</v>
      </c>
      <c r="I28" s="33">
        <v>777</v>
      </c>
      <c r="J28" s="33">
        <v>661</v>
      </c>
      <c r="K28" s="34">
        <f>I28-J28</f>
        <v>116</v>
      </c>
      <c r="M28" s="123" t="s">
        <v>73</v>
      </c>
      <c r="N28" s="124"/>
      <c r="O28" s="70">
        <f>(J10-J13)/J10</f>
        <v>0.6365240405822673</v>
      </c>
      <c r="P28" s="2"/>
    </row>
    <row r="29" spans="1:16" ht="15.75" thickBot="1" x14ac:dyDescent="0.3">
      <c r="A29" s="2"/>
      <c r="B29" s="41"/>
      <c r="C29" s="45" t="s">
        <v>74</v>
      </c>
      <c r="D29" s="33">
        <v>73.349999999999994</v>
      </c>
      <c r="E29" s="33">
        <v>68.86</v>
      </c>
      <c r="F29" s="34">
        <v>93.88</v>
      </c>
      <c r="G29" s="48">
        <v>6</v>
      </c>
      <c r="H29" s="65" t="s">
        <v>2</v>
      </c>
      <c r="I29" s="35">
        <v>228</v>
      </c>
      <c r="J29" s="35">
        <v>202</v>
      </c>
      <c r="K29" s="36">
        <f>I29-J29</f>
        <v>26</v>
      </c>
      <c r="L29" s="49"/>
      <c r="M29" s="113" t="s">
        <v>75</v>
      </c>
      <c r="N29" s="114"/>
      <c r="O29" s="71">
        <f>(J9-J13)/J9</f>
        <v>0.70455360344209395</v>
      </c>
      <c r="P29" s="2"/>
    </row>
    <row r="30" spans="1:16" ht="15" customHeight="1" x14ac:dyDescent="0.25">
      <c r="A30" s="2"/>
      <c r="B30" s="41"/>
      <c r="C30" s="45" t="s">
        <v>76</v>
      </c>
      <c r="D30" s="33">
        <v>76.650000000000006</v>
      </c>
      <c r="E30" s="33">
        <v>64.2</v>
      </c>
      <c r="F30" s="34">
        <v>83.78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71.95</v>
      </c>
      <c r="E31" s="33">
        <v>46.06</v>
      </c>
      <c r="F31" s="34">
        <v>64.03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55.66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90.76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413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414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415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416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417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578</v>
      </c>
      <c r="G64" s="12"/>
      <c r="H64" s="12"/>
      <c r="I64" s="12"/>
      <c r="J64" s="138">
        <f>AVERAGE(F64:I64)</f>
        <v>578</v>
      </c>
      <c r="K64" s="139"/>
      <c r="M64" s="8">
        <v>2</v>
      </c>
      <c r="N64" s="140">
        <v>9.1999999999999993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476</v>
      </c>
      <c r="G65" s="12"/>
      <c r="H65" s="12"/>
      <c r="I65" s="12"/>
      <c r="J65" s="138">
        <f t="shared" ref="J65:J70" si="1">AVERAGE(F65:I65)</f>
        <v>476</v>
      </c>
      <c r="K65" s="139"/>
      <c r="M65" s="8">
        <v>3</v>
      </c>
      <c r="N65" s="140">
        <v>8.6999999999999993</v>
      </c>
      <c r="O65" s="141"/>
      <c r="P65" s="2"/>
    </row>
    <row r="66" spans="1:16" ht="15" customHeight="1" x14ac:dyDescent="0.25">
      <c r="A66" s="2"/>
      <c r="C66" s="9" t="s">
        <v>28</v>
      </c>
      <c r="D66" s="11">
        <v>64.75</v>
      </c>
      <c r="E66" s="11">
        <v>6.6</v>
      </c>
      <c r="F66" s="11">
        <v>925</v>
      </c>
      <c r="G66" s="11">
        <v>795</v>
      </c>
      <c r="H66" s="11">
        <v>781</v>
      </c>
      <c r="I66" s="11">
        <v>797</v>
      </c>
      <c r="J66" s="138">
        <f t="shared" si="1"/>
        <v>824.5</v>
      </c>
      <c r="K66" s="139"/>
      <c r="M66" s="8">
        <v>4</v>
      </c>
      <c r="N66" s="140">
        <v>8.1999999999999993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60.74</v>
      </c>
      <c r="E67" s="11">
        <v>8.1999999999999993</v>
      </c>
      <c r="F67" s="11">
        <v>455</v>
      </c>
      <c r="G67" s="11">
        <v>439</v>
      </c>
      <c r="H67" s="11">
        <v>475</v>
      </c>
      <c r="I67" s="11">
        <v>484</v>
      </c>
      <c r="J67" s="138">
        <f t="shared" si="1"/>
        <v>463.25</v>
      </c>
      <c r="K67" s="139"/>
      <c r="M67" s="8">
        <v>5</v>
      </c>
      <c r="N67" s="140">
        <v>9.1999999999999993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271</v>
      </c>
      <c r="G68" s="63">
        <v>285</v>
      </c>
      <c r="H68" s="63">
        <v>291</v>
      </c>
      <c r="I68" s="63">
        <v>305</v>
      </c>
      <c r="J68" s="138">
        <f t="shared" si="1"/>
        <v>288</v>
      </c>
      <c r="K68" s="139"/>
      <c r="M68" s="13">
        <v>6</v>
      </c>
      <c r="N68" s="142">
        <v>7.7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220</v>
      </c>
      <c r="G69" s="63">
        <v>213</v>
      </c>
      <c r="H69" s="63">
        <v>215</v>
      </c>
      <c r="I69" s="63">
        <v>217</v>
      </c>
      <c r="J69" s="138">
        <f t="shared" si="1"/>
        <v>216.25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61.31</v>
      </c>
      <c r="E70" s="15">
        <v>8</v>
      </c>
      <c r="F70" s="15">
        <v>216</v>
      </c>
      <c r="G70" s="15">
        <v>210</v>
      </c>
      <c r="H70" s="15">
        <v>212</v>
      </c>
      <c r="I70" s="15">
        <v>214</v>
      </c>
      <c r="J70" s="144">
        <f t="shared" si="1"/>
        <v>213</v>
      </c>
      <c r="K70" s="145"/>
      <c r="M70" s="67" t="s">
        <v>39</v>
      </c>
      <c r="N70" s="65">
        <v>3.97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13.46</v>
      </c>
      <c r="E73" s="11">
        <v>9.5</v>
      </c>
      <c r="F73" s="22">
        <v>1083</v>
      </c>
      <c r="G73" s="16"/>
      <c r="H73" s="23" t="s">
        <v>1</v>
      </c>
      <c r="I73" s="133">
        <v>4.71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67.78</v>
      </c>
      <c r="E74" s="11"/>
      <c r="F74" s="22">
        <v>199</v>
      </c>
      <c r="G74" s="16"/>
      <c r="H74" s="27" t="s">
        <v>2</v>
      </c>
      <c r="I74" s="135">
        <v>4.5999999999999996</v>
      </c>
      <c r="J74" s="135"/>
      <c r="K74" s="136"/>
      <c r="M74" s="65">
        <v>6.8</v>
      </c>
      <c r="N74" s="28">
        <v>54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67.459999999999994</v>
      </c>
      <c r="E75" s="11"/>
      <c r="F75" s="22">
        <v>196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66.27</v>
      </c>
      <c r="E77" s="11"/>
      <c r="F77" s="22">
        <v>193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75.349999999999994</v>
      </c>
      <c r="E78" s="11"/>
      <c r="F78" s="22">
        <v>1420</v>
      </c>
      <c r="G78" s="16"/>
      <c r="H78" s="125">
        <v>3</v>
      </c>
      <c r="I78" s="127">
        <v>470</v>
      </c>
      <c r="J78" s="127">
        <v>258</v>
      </c>
      <c r="K78" s="129">
        <f>((I78-J78)/I78)</f>
        <v>0.45106382978723403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75.47</v>
      </c>
      <c r="E79" s="11">
        <v>7</v>
      </c>
      <c r="F79" s="22">
        <v>470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456</v>
      </c>
      <c r="G80" s="16"/>
      <c r="H80" s="125">
        <v>5</v>
      </c>
      <c r="I80" s="127">
        <v>305</v>
      </c>
      <c r="J80" s="127">
        <v>189</v>
      </c>
      <c r="K80" s="129">
        <f>((I80-J80)/I80)</f>
        <v>0.38032786885245901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76.91</v>
      </c>
      <c r="E81" s="11">
        <v>6.5</v>
      </c>
      <c r="F81" s="22">
        <v>820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0.43814432989690721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806</v>
      </c>
      <c r="G82" s="16"/>
      <c r="M82" s="118" t="s">
        <v>64</v>
      </c>
      <c r="N82" s="119"/>
      <c r="O82" s="37">
        <f>(J67-J68)/J67</f>
        <v>0.37830545062061521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0.24913194444444445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1.5028901734104046E-2</v>
      </c>
      <c r="P84" s="2"/>
    </row>
    <row r="85" spans="1:16" x14ac:dyDescent="0.25">
      <c r="A85" s="2"/>
      <c r="B85" s="41"/>
      <c r="C85" s="45" t="s">
        <v>71</v>
      </c>
      <c r="D85" s="33">
        <v>91.4</v>
      </c>
      <c r="E85" s="33"/>
      <c r="F85" s="34"/>
      <c r="G85" s="46"/>
      <c r="H85" s="47" t="s">
        <v>72</v>
      </c>
      <c r="I85" s="33">
        <v>317</v>
      </c>
      <c r="J85" s="33">
        <v>264</v>
      </c>
      <c r="K85" s="34">
        <f>I85-J85</f>
        <v>53</v>
      </c>
      <c r="M85" s="123" t="s">
        <v>73</v>
      </c>
      <c r="N85" s="124"/>
      <c r="O85" s="70">
        <f>(J67-J70)/J67</f>
        <v>0.54020507285482999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68.599999999999994</v>
      </c>
      <c r="F86" s="34">
        <v>94.04</v>
      </c>
      <c r="G86" s="48">
        <v>5.6</v>
      </c>
      <c r="H86" s="65" t="s">
        <v>2</v>
      </c>
      <c r="I86" s="35">
        <v>194</v>
      </c>
      <c r="J86" s="35">
        <v>162</v>
      </c>
      <c r="K86" s="34">
        <f>I86-J86</f>
        <v>32</v>
      </c>
      <c r="L86" s="49"/>
      <c r="M86" s="113" t="s">
        <v>75</v>
      </c>
      <c r="N86" s="114"/>
      <c r="O86" s="71">
        <f>(J66-J70)/J66</f>
        <v>0.74166161309884782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77.599999999999994</v>
      </c>
      <c r="E87" s="33">
        <v>64.83</v>
      </c>
      <c r="F87" s="34">
        <v>83.55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74.05</v>
      </c>
      <c r="E88" s="33">
        <v>47.57</v>
      </c>
      <c r="F88" s="34">
        <v>64.239999999999995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418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419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420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421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264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422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552</v>
      </c>
      <c r="G119" s="12"/>
      <c r="H119" s="12"/>
      <c r="I119" s="12"/>
      <c r="J119" s="138">
        <f>AVERAGE(F119:I119)</f>
        <v>552</v>
      </c>
      <c r="K119" s="139"/>
      <c r="M119" s="8">
        <v>2</v>
      </c>
      <c r="N119" s="140">
        <v>9.1999999999999993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459</v>
      </c>
      <c r="G120" s="12"/>
      <c r="H120" s="12"/>
      <c r="I120" s="12"/>
      <c r="J120" s="138">
        <f t="shared" ref="J120:J125" si="2">AVERAGE(F120:I120)</f>
        <v>459</v>
      </c>
      <c r="K120" s="139"/>
      <c r="M120" s="8">
        <v>3</v>
      </c>
      <c r="N120" s="140">
        <v>8.9</v>
      </c>
      <c r="O120" s="141"/>
      <c r="P120" s="2"/>
    </row>
    <row r="121" spans="1:16" x14ac:dyDescent="0.25">
      <c r="A121" s="2"/>
      <c r="C121" s="9" t="s">
        <v>28</v>
      </c>
      <c r="D121" s="11">
        <v>64.430000000000007</v>
      </c>
      <c r="E121" s="11">
        <v>6.5</v>
      </c>
      <c r="F121" s="11">
        <v>742</v>
      </c>
      <c r="G121" s="11">
        <v>718</v>
      </c>
      <c r="H121" s="11">
        <v>711</v>
      </c>
      <c r="I121" s="11">
        <v>724</v>
      </c>
      <c r="J121" s="138">
        <f t="shared" si="2"/>
        <v>723.75</v>
      </c>
      <c r="K121" s="139"/>
      <c r="M121" s="8">
        <v>4</v>
      </c>
      <c r="N121" s="140">
        <v>8.1</v>
      </c>
      <c r="O121" s="141"/>
      <c r="P121" s="2"/>
    </row>
    <row r="122" spans="1:16" x14ac:dyDescent="0.25">
      <c r="A122" s="2"/>
      <c r="C122" s="9" t="s">
        <v>30</v>
      </c>
      <c r="D122" s="11">
        <v>62.66</v>
      </c>
      <c r="E122" s="11">
        <v>8.1</v>
      </c>
      <c r="F122" s="11">
        <v>550</v>
      </c>
      <c r="G122" s="11">
        <v>600</v>
      </c>
      <c r="H122" s="11">
        <v>623</v>
      </c>
      <c r="I122" s="11">
        <v>597</v>
      </c>
      <c r="J122" s="138">
        <f t="shared" si="2"/>
        <v>592.5</v>
      </c>
      <c r="K122" s="139"/>
      <c r="M122" s="8">
        <v>5</v>
      </c>
      <c r="N122" s="140">
        <v>9.1999999999999993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326</v>
      </c>
      <c r="G123" s="63">
        <v>341</v>
      </c>
      <c r="H123" s="63">
        <v>353</v>
      </c>
      <c r="I123" s="63">
        <v>294</v>
      </c>
      <c r="J123" s="138">
        <f t="shared" si="2"/>
        <v>328.5</v>
      </c>
      <c r="K123" s="139"/>
      <c r="M123" s="13">
        <v>6</v>
      </c>
      <c r="N123" s="142">
        <v>7.6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216</v>
      </c>
      <c r="G124" s="63">
        <v>221</v>
      </c>
      <c r="H124" s="63">
        <v>224</v>
      </c>
      <c r="I124" s="63">
        <v>215</v>
      </c>
      <c r="J124" s="138">
        <f t="shared" si="2"/>
        <v>219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60.86</v>
      </c>
      <c r="E125" s="15">
        <v>7.7</v>
      </c>
      <c r="F125" s="15">
        <v>218</v>
      </c>
      <c r="G125" s="15">
        <v>225</v>
      </c>
      <c r="H125" s="15">
        <v>229</v>
      </c>
      <c r="I125" s="15">
        <v>218</v>
      </c>
      <c r="J125" s="144">
        <f t="shared" si="2"/>
        <v>222.5</v>
      </c>
      <c r="K125" s="145"/>
      <c r="M125" s="67" t="s">
        <v>39</v>
      </c>
      <c r="N125" s="65">
        <v>4.2699999999999996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11.33</v>
      </c>
      <c r="E128" s="11">
        <v>9.3000000000000007</v>
      </c>
      <c r="F128" s="22">
        <v>825</v>
      </c>
      <c r="G128" s="16"/>
      <c r="H128" s="23" t="s">
        <v>1</v>
      </c>
      <c r="I128" s="133">
        <v>5.62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64.22</v>
      </c>
      <c r="E129" s="11"/>
      <c r="F129" s="22">
        <v>228</v>
      </c>
      <c r="G129" s="16"/>
      <c r="H129" s="27" t="s">
        <v>2</v>
      </c>
      <c r="I129" s="135">
        <v>5.33</v>
      </c>
      <c r="J129" s="135"/>
      <c r="K129" s="136"/>
      <c r="M129" s="65">
        <v>6.8</v>
      </c>
      <c r="N129" s="28">
        <v>70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64.91</v>
      </c>
      <c r="E130" s="11"/>
      <c r="F130" s="22">
        <v>221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64.16</v>
      </c>
      <c r="E132" s="11"/>
      <c r="F132" s="22">
        <v>219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79.260000000000005</v>
      </c>
      <c r="E133" s="11"/>
      <c r="F133" s="22">
        <v>1373</v>
      </c>
      <c r="G133" s="16"/>
      <c r="H133" s="125">
        <v>4</v>
      </c>
      <c r="I133" s="127">
        <v>531</v>
      </c>
      <c r="J133" s="127">
        <v>500</v>
      </c>
      <c r="K133" s="129">
        <f>((I133-J133)/I133)</f>
        <v>5.8380414312617701E-2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73.709999999999994</v>
      </c>
      <c r="E134" s="11">
        <v>7.4</v>
      </c>
      <c r="F134" s="22">
        <v>451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432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76.88</v>
      </c>
      <c r="E136" s="11">
        <v>6.9</v>
      </c>
      <c r="F136" s="22">
        <v>886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0.18134715025906736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850</v>
      </c>
      <c r="G137" s="16"/>
      <c r="M137" s="118" t="s">
        <v>64</v>
      </c>
      <c r="N137" s="119"/>
      <c r="O137" s="37">
        <f>(J122-J123)/J122</f>
        <v>0.44556962025316454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0.33333333333333331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-1.5981735159817351E-2</v>
      </c>
      <c r="P139" s="2"/>
    </row>
    <row r="140" spans="1:16" x14ac:dyDescent="0.25">
      <c r="A140" s="2"/>
      <c r="B140" s="41"/>
      <c r="C140" s="45" t="s">
        <v>71</v>
      </c>
      <c r="D140" s="33">
        <v>91.75</v>
      </c>
      <c r="E140" s="33"/>
      <c r="F140" s="34"/>
      <c r="G140" s="46"/>
      <c r="H140" s="47" t="s">
        <v>1</v>
      </c>
      <c r="I140" s="33">
        <v>369</v>
      </c>
      <c r="J140" s="33">
        <v>296</v>
      </c>
      <c r="K140" s="34">
        <f>I140-J140</f>
        <v>73</v>
      </c>
      <c r="M140" s="123" t="s">
        <v>73</v>
      </c>
      <c r="N140" s="124"/>
      <c r="O140" s="70">
        <f>(J122-J125)/J122</f>
        <v>0.62447257383966248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73.099999999999994</v>
      </c>
      <c r="E141" s="33">
        <v>68.959999999999994</v>
      </c>
      <c r="F141" s="34">
        <v>94.34</v>
      </c>
      <c r="G141" s="48">
        <v>5.4</v>
      </c>
      <c r="H141" s="65" t="s">
        <v>2</v>
      </c>
      <c r="I141" s="35">
        <v>236</v>
      </c>
      <c r="J141" s="35">
        <v>214</v>
      </c>
      <c r="K141" s="34">
        <f>I141-J141</f>
        <v>22</v>
      </c>
      <c r="L141" s="49"/>
      <c r="M141" s="113" t="s">
        <v>75</v>
      </c>
      <c r="N141" s="114"/>
      <c r="O141" s="71">
        <f>(J121-J125)/J121</f>
        <v>0.69257340241796206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78.75</v>
      </c>
      <c r="E142" s="33">
        <v>66.040000000000006</v>
      </c>
      <c r="F142" s="34">
        <v>83.86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77.05</v>
      </c>
      <c r="E143" s="33">
        <v>49.71</v>
      </c>
      <c r="F143" s="34">
        <v>64.52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423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424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278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259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425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C19" sqref="C19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793.41666666666663</v>
      </c>
    </row>
    <row r="7" spans="1:19" x14ac:dyDescent="0.25">
      <c r="A7" s="2"/>
      <c r="C7" s="9" t="s">
        <v>26</v>
      </c>
      <c r="D7" s="10"/>
      <c r="E7" s="10"/>
      <c r="F7" s="11">
        <v>575</v>
      </c>
      <c r="G7" s="12"/>
      <c r="H7" s="12"/>
      <c r="I7" s="12"/>
      <c r="J7" s="138">
        <f>AVERAGE(F7:I7)</f>
        <v>575</v>
      </c>
      <c r="K7" s="139"/>
      <c r="M7" s="8">
        <v>2</v>
      </c>
      <c r="N7" s="140">
        <v>9.4</v>
      </c>
      <c r="O7" s="141"/>
      <c r="P7" s="2"/>
      <c r="R7" s="56" t="s">
        <v>1</v>
      </c>
      <c r="S7" s="72">
        <f>AVERAGE(J10,J67,J122)</f>
        <v>570.83333333333337</v>
      </c>
    </row>
    <row r="8" spans="1:19" x14ac:dyDescent="0.25">
      <c r="A8" s="2"/>
      <c r="C8" s="9" t="s">
        <v>27</v>
      </c>
      <c r="D8" s="10"/>
      <c r="E8" s="10"/>
      <c r="F8" s="11">
        <v>435</v>
      </c>
      <c r="G8" s="12"/>
      <c r="H8" s="12"/>
      <c r="I8" s="12"/>
      <c r="J8" s="138">
        <f t="shared" ref="J8:J13" si="0">AVERAGE(F8:I8)</f>
        <v>435</v>
      </c>
      <c r="K8" s="139"/>
      <c r="M8" s="8">
        <v>3</v>
      </c>
      <c r="N8" s="140">
        <v>8.9</v>
      </c>
      <c r="O8" s="141"/>
      <c r="P8" s="2"/>
      <c r="R8" s="56" t="s">
        <v>2</v>
      </c>
      <c r="S8" s="73">
        <f>AVERAGE(J13,J70,J125)</f>
        <v>201.91666666666666</v>
      </c>
    </row>
    <row r="9" spans="1:19" x14ac:dyDescent="0.25">
      <c r="A9" s="2"/>
      <c r="C9" s="9" t="s">
        <v>28</v>
      </c>
      <c r="D9" s="11">
        <v>64.489999999999995</v>
      </c>
      <c r="E9" s="11">
        <v>6.1</v>
      </c>
      <c r="F9" s="11">
        <v>663</v>
      </c>
      <c r="G9" s="11">
        <v>760</v>
      </c>
      <c r="H9" s="11"/>
      <c r="I9" s="11"/>
      <c r="J9" s="138">
        <f t="shared" si="0"/>
        <v>711.5</v>
      </c>
      <c r="K9" s="139"/>
      <c r="M9" s="8">
        <v>4</v>
      </c>
      <c r="N9" s="140">
        <v>8.4</v>
      </c>
      <c r="O9" s="141"/>
      <c r="P9" s="2"/>
      <c r="R9" s="74" t="s">
        <v>261</v>
      </c>
      <c r="S9" s="76">
        <f>S6-S7</f>
        <v>222.58333333333326</v>
      </c>
    </row>
    <row r="10" spans="1:19" x14ac:dyDescent="0.25">
      <c r="A10" s="2"/>
      <c r="C10" s="9" t="s">
        <v>30</v>
      </c>
      <c r="D10" s="11">
        <v>62.2</v>
      </c>
      <c r="E10" s="11">
        <v>8</v>
      </c>
      <c r="F10" s="11">
        <v>601</v>
      </c>
      <c r="G10" s="11">
        <v>502</v>
      </c>
      <c r="H10" s="11">
        <v>539</v>
      </c>
      <c r="I10" s="11">
        <v>526</v>
      </c>
      <c r="J10" s="138">
        <f t="shared" si="0"/>
        <v>542</v>
      </c>
      <c r="K10" s="139"/>
      <c r="M10" s="8">
        <v>5</v>
      </c>
      <c r="N10" s="140">
        <v>9.1</v>
      </c>
      <c r="O10" s="141"/>
      <c r="P10" s="2"/>
      <c r="R10" s="74" t="s">
        <v>31</v>
      </c>
      <c r="S10" s="76">
        <f>S7-S8</f>
        <v>368.91666666666674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329</v>
      </c>
      <c r="G11" s="63">
        <v>321</v>
      </c>
      <c r="H11" s="63">
        <v>342</v>
      </c>
      <c r="I11" s="63">
        <v>282</v>
      </c>
      <c r="J11" s="138">
        <f t="shared" si="0"/>
        <v>318.5</v>
      </c>
      <c r="K11" s="139"/>
      <c r="M11" s="13">
        <v>6</v>
      </c>
      <c r="N11" s="142">
        <v>7.6</v>
      </c>
      <c r="O11" s="143"/>
      <c r="P11" s="2"/>
      <c r="R11" s="74" t="s">
        <v>29</v>
      </c>
      <c r="S11" s="75">
        <f>S6-S8</f>
        <v>591.5</v>
      </c>
    </row>
    <row r="12" spans="1:19" ht="15.75" thickBot="1" x14ac:dyDescent="0.3">
      <c r="A12" s="2"/>
      <c r="C12" s="9" t="s">
        <v>34</v>
      </c>
      <c r="D12" s="11"/>
      <c r="E12" s="11"/>
      <c r="F12" s="11">
        <v>212</v>
      </c>
      <c r="G12" s="63">
        <v>210</v>
      </c>
      <c r="H12" s="63">
        <v>198</v>
      </c>
      <c r="I12" s="63">
        <v>181</v>
      </c>
      <c r="J12" s="138">
        <f t="shared" si="0"/>
        <v>200.25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0.28053775863879837</v>
      </c>
    </row>
    <row r="13" spans="1:19" ht="15.75" thickBot="1" x14ac:dyDescent="0.3">
      <c r="A13" s="2"/>
      <c r="C13" s="14" t="s">
        <v>38</v>
      </c>
      <c r="D13" s="15">
        <v>61.77</v>
      </c>
      <c r="E13" s="15">
        <v>7.6</v>
      </c>
      <c r="F13" s="15">
        <v>214</v>
      </c>
      <c r="G13" s="15">
        <v>217</v>
      </c>
      <c r="H13" s="15">
        <v>202</v>
      </c>
      <c r="I13" s="15">
        <v>192</v>
      </c>
      <c r="J13" s="144">
        <f t="shared" si="0"/>
        <v>206.25</v>
      </c>
      <c r="K13" s="145"/>
      <c r="M13" s="67" t="s">
        <v>39</v>
      </c>
      <c r="N13" s="65">
        <v>4.25</v>
      </c>
      <c r="O13" s="66"/>
      <c r="P13" s="2"/>
      <c r="R13" s="77" t="s">
        <v>37</v>
      </c>
      <c r="S13" s="78">
        <f>S10/S7</f>
        <v>0.64627737226277382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0.74550992542800132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11.3</v>
      </c>
      <c r="E16" s="11">
        <v>8.4</v>
      </c>
      <c r="F16" s="22">
        <v>788</v>
      </c>
      <c r="G16" s="16"/>
      <c r="H16" s="23" t="s">
        <v>1</v>
      </c>
      <c r="I16" s="133">
        <v>6.58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69.010000000000005</v>
      </c>
      <c r="E17" s="11"/>
      <c r="F17" s="22">
        <v>220</v>
      </c>
      <c r="G17" s="16"/>
      <c r="H17" s="27" t="s">
        <v>2</v>
      </c>
      <c r="I17" s="135">
        <v>4.5199999999999996</v>
      </c>
      <c r="J17" s="135"/>
      <c r="K17" s="136"/>
      <c r="M17" s="65">
        <v>6.8</v>
      </c>
      <c r="N17" s="28">
        <v>66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66.63</v>
      </c>
      <c r="E18" s="11"/>
      <c r="F18" s="22">
        <v>218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66.88</v>
      </c>
      <c r="E20" s="11"/>
      <c r="F20" s="22">
        <v>216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71.81</v>
      </c>
      <c r="E21" s="11"/>
      <c r="F21" s="22">
        <v>1332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78.260000000000005</v>
      </c>
      <c r="E22" s="11">
        <v>6.7</v>
      </c>
      <c r="F22" s="22">
        <v>478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452</v>
      </c>
      <c r="G23" s="16"/>
      <c r="H23" s="125">
        <v>2</v>
      </c>
      <c r="I23" s="127">
        <v>603</v>
      </c>
      <c r="J23" s="127">
        <v>143</v>
      </c>
      <c r="K23" s="129">
        <f>((I23-J23)/I23)</f>
        <v>0.76285240464344939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74.2</v>
      </c>
      <c r="E24" s="11">
        <v>6.5</v>
      </c>
      <c r="F24" s="22">
        <v>582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0.2382290934645116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626</v>
      </c>
      <c r="G25" s="16"/>
      <c r="M25" s="118" t="s">
        <v>64</v>
      </c>
      <c r="N25" s="119"/>
      <c r="O25" s="37">
        <f>(J10-J11)/J10</f>
        <v>0.41236162361623618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0.37127158555729983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-2.9962546816479401E-2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91.41</v>
      </c>
      <c r="E28" s="33"/>
      <c r="F28" s="34"/>
      <c r="G28" s="46"/>
      <c r="H28" s="47" t="s">
        <v>72</v>
      </c>
      <c r="I28" s="33">
        <v>621</v>
      </c>
      <c r="J28" s="33">
        <v>553</v>
      </c>
      <c r="K28" s="34">
        <f>I28-J28</f>
        <v>68</v>
      </c>
      <c r="M28" s="123" t="s">
        <v>73</v>
      </c>
      <c r="N28" s="124"/>
      <c r="O28" s="70">
        <f>(J10-J13)/J10</f>
        <v>0.61946494464944646</v>
      </c>
      <c r="P28" s="2"/>
    </row>
    <row r="29" spans="1:16" ht="15.75" thickBot="1" x14ac:dyDescent="0.3">
      <c r="A29" s="2"/>
      <c r="B29" s="41"/>
      <c r="C29" s="45" t="s">
        <v>74</v>
      </c>
      <c r="D29" s="33">
        <v>72.55</v>
      </c>
      <c r="E29" s="33">
        <v>68.45</v>
      </c>
      <c r="F29" s="34">
        <v>94.35</v>
      </c>
      <c r="G29" s="48">
        <v>5.6</v>
      </c>
      <c r="H29" s="65" t="s">
        <v>2</v>
      </c>
      <c r="I29" s="35">
        <v>235</v>
      </c>
      <c r="J29" s="35">
        <v>204</v>
      </c>
      <c r="K29" s="36">
        <f>I29-J29</f>
        <v>31</v>
      </c>
      <c r="L29" s="49"/>
      <c r="M29" s="113" t="s">
        <v>75</v>
      </c>
      <c r="N29" s="114"/>
      <c r="O29" s="71">
        <f>(J9-J13)/J9</f>
        <v>0.71011946591707664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78.849999999999994</v>
      </c>
      <c r="E30" s="33">
        <v>66.44</v>
      </c>
      <c r="F30" s="34">
        <v>84.27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76.95</v>
      </c>
      <c r="E31" s="33">
        <v>49.34</v>
      </c>
      <c r="F31" s="34">
        <v>64.13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91.43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426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427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428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429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430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431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566</v>
      </c>
      <c r="G64" s="12"/>
      <c r="H64" s="12"/>
      <c r="I64" s="12"/>
      <c r="J64" s="138">
        <f>AVERAGE(F64:I64)</f>
        <v>566</v>
      </c>
      <c r="K64" s="139"/>
      <c r="M64" s="8">
        <v>2</v>
      </c>
      <c r="N64" s="140">
        <v>9.5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448</v>
      </c>
      <c r="G65" s="12"/>
      <c r="H65" s="12"/>
      <c r="I65" s="12"/>
      <c r="J65" s="138">
        <f t="shared" ref="J65:J70" si="1">AVERAGE(F65:I65)</f>
        <v>448</v>
      </c>
      <c r="K65" s="139"/>
      <c r="M65" s="8">
        <v>3</v>
      </c>
      <c r="N65" s="140">
        <v>9.1</v>
      </c>
      <c r="O65" s="141"/>
      <c r="P65" s="2"/>
    </row>
    <row r="66" spans="1:16" ht="15" customHeight="1" x14ac:dyDescent="0.25">
      <c r="A66" s="2"/>
      <c r="C66" s="9" t="s">
        <v>28</v>
      </c>
      <c r="D66" s="11">
        <v>64.16</v>
      </c>
      <c r="E66" s="11">
        <v>7.8</v>
      </c>
      <c r="F66" s="11">
        <v>668</v>
      </c>
      <c r="G66" s="11">
        <v>793</v>
      </c>
      <c r="H66" s="11">
        <v>1017</v>
      </c>
      <c r="I66" s="11">
        <v>925</v>
      </c>
      <c r="J66" s="138">
        <f t="shared" si="1"/>
        <v>850.75</v>
      </c>
      <c r="K66" s="139"/>
      <c r="M66" s="8">
        <v>4</v>
      </c>
      <c r="N66" s="140">
        <v>8.5</v>
      </c>
      <c r="O66" s="141"/>
      <c r="P66" s="2"/>
    </row>
    <row r="67" spans="1:16" ht="15" customHeight="1" x14ac:dyDescent="0.25">
      <c r="A67" s="2"/>
      <c r="C67" s="9" t="s">
        <v>30</v>
      </c>
      <c r="D67" s="11">
        <v>61.95</v>
      </c>
      <c r="E67" s="11">
        <v>8</v>
      </c>
      <c r="F67" s="11">
        <v>529</v>
      </c>
      <c r="G67" s="11">
        <v>434</v>
      </c>
      <c r="H67" s="11">
        <v>473</v>
      </c>
      <c r="I67" s="11">
        <v>496</v>
      </c>
      <c r="J67" s="138">
        <f t="shared" si="1"/>
        <v>483</v>
      </c>
      <c r="K67" s="139"/>
      <c r="M67" s="8">
        <v>5</v>
      </c>
      <c r="N67" s="140">
        <v>9.1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258</v>
      </c>
      <c r="G68" s="63">
        <v>254</v>
      </c>
      <c r="H68" s="63">
        <v>241</v>
      </c>
      <c r="I68" s="63">
        <v>259</v>
      </c>
      <c r="J68" s="138">
        <f t="shared" si="1"/>
        <v>253</v>
      </c>
      <c r="K68" s="139"/>
      <c r="M68" s="13">
        <v>6</v>
      </c>
      <c r="N68" s="142">
        <v>7.6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158</v>
      </c>
      <c r="G69" s="63">
        <v>163</v>
      </c>
      <c r="H69" s="63">
        <v>154</v>
      </c>
      <c r="I69" s="63">
        <v>175</v>
      </c>
      <c r="J69" s="138">
        <f t="shared" si="1"/>
        <v>162.5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61.88</v>
      </c>
      <c r="E70" s="15">
        <v>7.4</v>
      </c>
      <c r="F70" s="15">
        <v>173</v>
      </c>
      <c r="G70" s="15">
        <v>169</v>
      </c>
      <c r="H70" s="15">
        <v>170</v>
      </c>
      <c r="I70" s="15">
        <v>177</v>
      </c>
      <c r="J70" s="144">
        <f t="shared" si="1"/>
        <v>172.25</v>
      </c>
      <c r="K70" s="145"/>
      <c r="M70" s="67" t="s">
        <v>39</v>
      </c>
      <c r="N70" s="65">
        <v>4.75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15.25</v>
      </c>
      <c r="E73" s="11">
        <v>9.6</v>
      </c>
      <c r="F73" s="22">
        <v>896</v>
      </c>
      <c r="G73" s="16"/>
      <c r="H73" s="23" t="s">
        <v>1</v>
      </c>
      <c r="I73" s="133">
        <v>5.04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69.349999999999994</v>
      </c>
      <c r="E74" s="11"/>
      <c r="F74" s="22">
        <v>185</v>
      </c>
      <c r="G74" s="16"/>
      <c r="H74" s="27" t="s">
        <v>2</v>
      </c>
      <c r="I74" s="135">
        <v>4.32</v>
      </c>
      <c r="J74" s="135"/>
      <c r="K74" s="136"/>
      <c r="M74" s="65">
        <v>6.9</v>
      </c>
      <c r="N74" s="28">
        <v>67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66.75</v>
      </c>
      <c r="E75" s="11"/>
      <c r="F75" s="22">
        <v>182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66.98</v>
      </c>
      <c r="E77" s="11"/>
      <c r="F77" s="22">
        <v>178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72.180000000000007</v>
      </c>
      <c r="E78" s="11"/>
      <c r="F78" s="22">
        <v>1362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77.849999999999994</v>
      </c>
      <c r="E79" s="11">
        <v>6.6</v>
      </c>
      <c r="F79" s="22">
        <v>436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417</v>
      </c>
      <c r="G80" s="16"/>
      <c r="H80" s="125">
        <v>7</v>
      </c>
      <c r="I80" s="127">
        <v>276</v>
      </c>
      <c r="J80" s="127">
        <v>110</v>
      </c>
      <c r="K80" s="129">
        <f>((I80-J80)/I80)</f>
        <v>0.60144927536231885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75.12</v>
      </c>
      <c r="E81" s="11">
        <v>6.4</v>
      </c>
      <c r="F81" s="22">
        <v>646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0.43226564795768441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622</v>
      </c>
      <c r="G82" s="16"/>
      <c r="M82" s="118" t="s">
        <v>64</v>
      </c>
      <c r="N82" s="119"/>
      <c r="O82" s="37">
        <f>(J67-J68)/J67</f>
        <v>0.47619047619047616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0.35770750988142291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-0.06</v>
      </c>
      <c r="P84" s="2"/>
    </row>
    <row r="85" spans="1:16" x14ac:dyDescent="0.25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1</v>
      </c>
      <c r="I85" s="33">
        <v>541</v>
      </c>
      <c r="J85" s="33">
        <v>483</v>
      </c>
      <c r="K85" s="34">
        <f>I85-J85</f>
        <v>58</v>
      </c>
      <c r="M85" s="123" t="s">
        <v>73</v>
      </c>
      <c r="N85" s="124"/>
      <c r="O85" s="70">
        <f>(J67-J70)/J67</f>
        <v>0.64337474120082816</v>
      </c>
      <c r="P85" s="2"/>
    </row>
    <row r="86" spans="1:16" ht="15.75" thickBot="1" x14ac:dyDescent="0.3">
      <c r="A86" s="2"/>
      <c r="B86" s="41"/>
      <c r="C86" s="45" t="s">
        <v>74</v>
      </c>
      <c r="D86" s="33">
        <v>72.45</v>
      </c>
      <c r="E86" s="33">
        <v>68.55</v>
      </c>
      <c r="F86" s="34">
        <v>94.62</v>
      </c>
      <c r="G86" s="48">
        <v>5.4</v>
      </c>
      <c r="H86" s="65" t="s">
        <v>2</v>
      </c>
      <c r="I86" s="35">
        <v>185</v>
      </c>
      <c r="J86" s="35">
        <v>156</v>
      </c>
      <c r="K86" s="34">
        <f>I86-J86</f>
        <v>29</v>
      </c>
      <c r="L86" s="49"/>
      <c r="M86" s="113" t="s">
        <v>75</v>
      </c>
      <c r="N86" s="114"/>
      <c r="O86" s="71">
        <f>(J66-J70)/J66</f>
        <v>0.79753158977372907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78.25</v>
      </c>
      <c r="E87" s="33">
        <v>66.23</v>
      </c>
      <c r="F87" s="34">
        <v>84.65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76.55</v>
      </c>
      <c r="E88" s="33">
        <v>49.23</v>
      </c>
      <c r="F88" s="34">
        <v>64.319999999999993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432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433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434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435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436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550</v>
      </c>
      <c r="G119" s="12"/>
      <c r="H119" s="12"/>
      <c r="I119" s="12"/>
      <c r="J119" s="138">
        <f>AVERAGE(F119:I119)</f>
        <v>550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439</v>
      </c>
      <c r="G120" s="12"/>
      <c r="H120" s="12"/>
      <c r="I120" s="12"/>
      <c r="J120" s="138">
        <f t="shared" ref="J120:J125" si="2">AVERAGE(F120:I120)</f>
        <v>439</v>
      </c>
      <c r="K120" s="139"/>
      <c r="M120" s="8">
        <v>3</v>
      </c>
      <c r="N120" s="140">
        <v>8.5</v>
      </c>
      <c r="O120" s="141"/>
      <c r="P120" s="2"/>
    </row>
    <row r="121" spans="1:16" x14ac:dyDescent="0.25">
      <c r="A121" s="2"/>
      <c r="C121" s="9" t="s">
        <v>28</v>
      </c>
      <c r="D121" s="11">
        <v>65.2</v>
      </c>
      <c r="E121" s="11">
        <v>6.2</v>
      </c>
      <c r="F121" s="11">
        <v>816</v>
      </c>
      <c r="G121" s="11">
        <v>811</v>
      </c>
      <c r="H121" s="11">
        <v>819</v>
      </c>
      <c r="I121" s="11">
        <v>826</v>
      </c>
      <c r="J121" s="138">
        <f t="shared" si="2"/>
        <v>818</v>
      </c>
      <c r="K121" s="139"/>
      <c r="M121" s="8">
        <v>4</v>
      </c>
      <c r="N121" s="140">
        <v>7.9</v>
      </c>
      <c r="O121" s="141"/>
      <c r="P121" s="2"/>
    </row>
    <row r="122" spans="1:16" x14ac:dyDescent="0.25">
      <c r="A122" s="2"/>
      <c r="C122" s="9" t="s">
        <v>30</v>
      </c>
      <c r="D122" s="11">
        <v>62.58</v>
      </c>
      <c r="E122" s="11">
        <v>8</v>
      </c>
      <c r="F122" s="11">
        <v>634</v>
      </c>
      <c r="G122" s="11">
        <v>690</v>
      </c>
      <c r="H122" s="11">
        <v>704</v>
      </c>
      <c r="I122" s="11">
        <v>722</v>
      </c>
      <c r="J122" s="138">
        <f t="shared" si="2"/>
        <v>687.5</v>
      </c>
      <c r="K122" s="139"/>
      <c r="M122" s="8">
        <v>5</v>
      </c>
      <c r="N122" s="140">
        <v>8.8000000000000007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336</v>
      </c>
      <c r="G123" s="63">
        <v>379</v>
      </c>
      <c r="H123" s="63">
        <v>422</v>
      </c>
      <c r="I123" s="63">
        <v>470</v>
      </c>
      <c r="J123" s="138">
        <f t="shared" si="2"/>
        <v>401.75</v>
      </c>
      <c r="K123" s="139"/>
      <c r="M123" s="13">
        <v>6</v>
      </c>
      <c r="N123" s="142">
        <v>7.5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184</v>
      </c>
      <c r="G124" s="63">
        <v>202</v>
      </c>
      <c r="H124" s="63">
        <v>241</v>
      </c>
      <c r="I124" s="63">
        <v>275</v>
      </c>
      <c r="J124" s="138">
        <f t="shared" si="2"/>
        <v>225.5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61.48</v>
      </c>
      <c r="E125" s="15">
        <v>7.3</v>
      </c>
      <c r="F125" s="15">
        <v>186</v>
      </c>
      <c r="G125" s="15">
        <v>204</v>
      </c>
      <c r="H125" s="15">
        <v>242</v>
      </c>
      <c r="I125" s="15">
        <v>277</v>
      </c>
      <c r="J125" s="144">
        <f t="shared" si="2"/>
        <v>227.25</v>
      </c>
      <c r="K125" s="145"/>
      <c r="M125" s="67" t="s">
        <v>39</v>
      </c>
      <c r="N125" s="65">
        <v>4.46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16.77</v>
      </c>
      <c r="E128" s="11">
        <v>8.6</v>
      </c>
      <c r="F128" s="22">
        <v>882</v>
      </c>
      <c r="G128" s="16"/>
      <c r="H128" s="23" t="s">
        <v>1</v>
      </c>
      <c r="I128" s="133">
        <v>5.88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69.64</v>
      </c>
      <c r="E129" s="11"/>
      <c r="F129" s="22">
        <v>161</v>
      </c>
      <c r="G129" s="16"/>
      <c r="H129" s="27" t="s">
        <v>2</v>
      </c>
      <c r="I129" s="135">
        <v>5.52</v>
      </c>
      <c r="J129" s="135"/>
      <c r="K129" s="136"/>
      <c r="M129" s="65">
        <v>6.9</v>
      </c>
      <c r="N129" s="28">
        <v>75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68.59</v>
      </c>
      <c r="E130" s="11"/>
      <c r="F130" s="22">
        <v>169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69.849999999999994</v>
      </c>
      <c r="E132" s="11"/>
      <c r="F132" s="22">
        <v>165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74.58</v>
      </c>
      <c r="E133" s="11"/>
      <c r="F133" s="22">
        <v>1541</v>
      </c>
      <c r="G133" s="16"/>
      <c r="H133" s="125">
        <v>11</v>
      </c>
      <c r="I133" s="127">
        <v>642</v>
      </c>
      <c r="J133" s="127">
        <v>508</v>
      </c>
      <c r="K133" s="129">
        <f>((I133-J133)/I133)</f>
        <v>0.2087227414330218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74.06</v>
      </c>
      <c r="E134" s="11">
        <v>7.1</v>
      </c>
      <c r="F134" s="22">
        <v>416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402</v>
      </c>
      <c r="G135" s="16"/>
      <c r="H135" s="125">
        <v>8</v>
      </c>
      <c r="I135" s="127">
        <v>314</v>
      </c>
      <c r="J135" s="127">
        <v>206</v>
      </c>
      <c r="K135" s="129">
        <f>((I135-J135)/I135)</f>
        <v>0.34394904458598724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73.28</v>
      </c>
      <c r="E136" s="11">
        <v>6.8</v>
      </c>
      <c r="F136" s="22">
        <v>916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0.15953545232273839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889</v>
      </c>
      <c r="G137" s="16"/>
      <c r="M137" s="118" t="s">
        <v>64</v>
      </c>
      <c r="N137" s="119"/>
      <c r="O137" s="37">
        <f>(J122-J123)/J122</f>
        <v>0.41563636363636364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0.4387056627255756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-7.7605321507760536E-3</v>
      </c>
      <c r="P139" s="2"/>
    </row>
    <row r="140" spans="1:16" x14ac:dyDescent="0.25">
      <c r="A140" s="2"/>
      <c r="B140" s="41"/>
      <c r="C140" s="45" t="s">
        <v>71</v>
      </c>
      <c r="D140" s="33">
        <v>91.7</v>
      </c>
      <c r="E140" s="33"/>
      <c r="F140" s="34"/>
      <c r="G140" s="46"/>
      <c r="H140" s="47" t="s">
        <v>1</v>
      </c>
      <c r="I140" s="33">
        <v>351</v>
      </c>
      <c r="J140" s="33">
        <v>274</v>
      </c>
      <c r="K140" s="34">
        <f>I140-J140</f>
        <v>77</v>
      </c>
      <c r="M140" s="123" t="s">
        <v>73</v>
      </c>
      <c r="N140" s="124"/>
      <c r="O140" s="70">
        <f>(J122-J125)/J122</f>
        <v>0.66945454545454541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69.209999999999994</v>
      </c>
      <c r="F141" s="34">
        <v>94.62</v>
      </c>
      <c r="G141" s="48">
        <v>5.4</v>
      </c>
      <c r="H141" s="65" t="s">
        <v>2</v>
      </c>
      <c r="I141" s="35">
        <v>228</v>
      </c>
      <c r="J141" s="35">
        <v>205</v>
      </c>
      <c r="K141" s="34">
        <f>I141-J141</f>
        <v>23</v>
      </c>
      <c r="L141" s="49"/>
      <c r="M141" s="113" t="s">
        <v>75</v>
      </c>
      <c r="N141" s="114"/>
      <c r="O141" s="71">
        <f>(J121-J125)/J121</f>
        <v>0.72218826405867975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78.95</v>
      </c>
      <c r="E142" s="33">
        <v>66.52</v>
      </c>
      <c r="F142" s="34">
        <v>84.26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77.05</v>
      </c>
      <c r="E143" s="33">
        <v>49.33</v>
      </c>
      <c r="F143" s="34">
        <v>64.02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437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438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163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259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439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zoomScale="85" zoomScaleNormal="85" workbookViewId="0">
      <selection activeCell="N13" sqref="N13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677.5</v>
      </c>
    </row>
    <row r="7" spans="1:19" x14ac:dyDescent="0.25">
      <c r="A7" s="2"/>
      <c r="C7" s="9" t="s">
        <v>26</v>
      </c>
      <c r="D7" s="10"/>
      <c r="E7" s="10"/>
      <c r="F7" s="11">
        <v>585</v>
      </c>
      <c r="G7" s="12"/>
      <c r="H7" s="12"/>
      <c r="I7" s="12"/>
      <c r="J7" s="138">
        <f>AVERAGE(F7:I7)</f>
        <v>585</v>
      </c>
      <c r="K7" s="139"/>
      <c r="M7" s="8">
        <v>2</v>
      </c>
      <c r="N7" s="140">
        <v>9.4</v>
      </c>
      <c r="O7" s="141"/>
      <c r="P7" s="2"/>
      <c r="R7" s="56" t="s">
        <v>1</v>
      </c>
      <c r="S7" s="72">
        <f>AVERAGE(J10,J67,J122)</f>
        <v>481.25</v>
      </c>
    </row>
    <row r="8" spans="1:19" x14ac:dyDescent="0.25">
      <c r="A8" s="2"/>
      <c r="C8" s="9" t="s">
        <v>27</v>
      </c>
      <c r="D8" s="10"/>
      <c r="E8" s="10"/>
      <c r="F8" s="11">
        <v>484</v>
      </c>
      <c r="G8" s="12"/>
      <c r="H8" s="12"/>
      <c r="I8" s="12"/>
      <c r="J8" s="138">
        <f t="shared" ref="J8:J13" si="0">AVERAGE(F8:I8)</f>
        <v>484</v>
      </c>
      <c r="K8" s="139"/>
      <c r="M8" s="8">
        <v>3</v>
      </c>
      <c r="N8" s="140">
        <v>9</v>
      </c>
      <c r="O8" s="141"/>
      <c r="P8" s="2"/>
      <c r="R8" s="56" t="s">
        <v>2</v>
      </c>
      <c r="S8" s="73">
        <f>AVERAGE(J13,J70,J125)</f>
        <v>250</v>
      </c>
    </row>
    <row r="9" spans="1:19" x14ac:dyDescent="0.25">
      <c r="A9" s="2"/>
      <c r="C9" s="9" t="s">
        <v>28</v>
      </c>
      <c r="D9" s="11">
        <v>64.69</v>
      </c>
      <c r="E9" s="11">
        <v>6.3</v>
      </c>
      <c r="F9" s="11">
        <v>685</v>
      </c>
      <c r="G9" s="11">
        <v>610</v>
      </c>
      <c r="H9" s="11">
        <v>713</v>
      </c>
      <c r="I9" s="11">
        <v>696</v>
      </c>
      <c r="J9" s="138">
        <f t="shared" si="0"/>
        <v>676</v>
      </c>
      <c r="K9" s="139"/>
      <c r="M9" s="8">
        <v>4</v>
      </c>
      <c r="N9" s="140">
        <v>8.3000000000000007</v>
      </c>
      <c r="O9" s="141"/>
      <c r="P9" s="2"/>
      <c r="R9" s="74" t="s">
        <v>261</v>
      </c>
      <c r="S9" s="76">
        <f>S6-S7</f>
        <v>196.25</v>
      </c>
    </row>
    <row r="10" spans="1:19" x14ac:dyDescent="0.25">
      <c r="A10" s="2"/>
      <c r="C10" s="9" t="s">
        <v>30</v>
      </c>
      <c r="D10" s="11">
        <v>61.69</v>
      </c>
      <c r="E10" s="11">
        <v>7.8</v>
      </c>
      <c r="F10" s="11">
        <v>645</v>
      </c>
      <c r="G10" s="11">
        <v>540</v>
      </c>
      <c r="H10" s="11">
        <v>623</v>
      </c>
      <c r="I10" s="11">
        <v>634</v>
      </c>
      <c r="J10" s="138">
        <f t="shared" si="0"/>
        <v>610.5</v>
      </c>
      <c r="K10" s="139"/>
      <c r="M10" s="8">
        <v>5</v>
      </c>
      <c r="N10" s="140">
        <v>9.1999999999999993</v>
      </c>
      <c r="O10" s="141"/>
      <c r="P10" s="2"/>
      <c r="R10" s="74" t="s">
        <v>31</v>
      </c>
      <c r="S10" s="76">
        <f>S7-S8</f>
        <v>231.25</v>
      </c>
    </row>
    <row r="11" spans="1:19" ht="15.75" thickBot="1" x14ac:dyDescent="0.3">
      <c r="A11" s="2"/>
      <c r="C11" s="9" t="s">
        <v>32</v>
      </c>
      <c r="D11" s="11"/>
      <c r="E11" s="11"/>
      <c r="F11" s="11">
        <v>446</v>
      </c>
      <c r="G11" s="63">
        <v>343</v>
      </c>
      <c r="H11" s="63">
        <v>393</v>
      </c>
      <c r="I11" s="63">
        <v>402</v>
      </c>
      <c r="J11" s="138">
        <f t="shared" si="0"/>
        <v>396</v>
      </c>
      <c r="K11" s="139"/>
      <c r="M11" s="13">
        <v>6</v>
      </c>
      <c r="N11" s="142">
        <v>7.7</v>
      </c>
      <c r="O11" s="143"/>
      <c r="P11" s="2"/>
      <c r="R11" s="74" t="s">
        <v>29</v>
      </c>
      <c r="S11" s="75">
        <f>S6-S8</f>
        <v>427.5</v>
      </c>
    </row>
    <row r="12" spans="1:19" ht="15.75" thickBot="1" x14ac:dyDescent="0.3">
      <c r="A12" s="2"/>
      <c r="C12" s="9" t="s">
        <v>34</v>
      </c>
      <c r="D12" s="11"/>
      <c r="E12" s="11"/>
      <c r="F12" s="11">
        <v>286</v>
      </c>
      <c r="G12" s="63">
        <v>281</v>
      </c>
      <c r="H12" s="63">
        <v>259</v>
      </c>
      <c r="I12" s="63">
        <v>256</v>
      </c>
      <c r="J12" s="138">
        <f t="shared" si="0"/>
        <v>270.5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0.28966789667896681</v>
      </c>
    </row>
    <row r="13" spans="1:19" ht="15.75" thickBot="1" x14ac:dyDescent="0.3">
      <c r="A13" s="2"/>
      <c r="C13" s="14" t="s">
        <v>38</v>
      </c>
      <c r="D13" s="15">
        <v>61.87</v>
      </c>
      <c r="E13" s="15">
        <v>7.6</v>
      </c>
      <c r="F13" s="15">
        <v>284</v>
      </c>
      <c r="G13" s="15">
        <v>278</v>
      </c>
      <c r="H13" s="15">
        <v>257</v>
      </c>
      <c r="I13" s="15">
        <v>255</v>
      </c>
      <c r="J13" s="144">
        <f t="shared" si="0"/>
        <v>268.5</v>
      </c>
      <c r="K13" s="145"/>
      <c r="M13" s="67" t="s">
        <v>39</v>
      </c>
      <c r="N13" s="65">
        <v>4.1399999999999997</v>
      </c>
      <c r="O13" s="66"/>
      <c r="P13" s="2"/>
      <c r="R13" s="77" t="s">
        <v>37</v>
      </c>
      <c r="S13" s="78">
        <f>S10/S7</f>
        <v>0.48051948051948051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0.63099630996309963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10.83</v>
      </c>
      <c r="E16" s="11">
        <v>8.4</v>
      </c>
      <c r="F16" s="22">
        <v>998</v>
      </c>
      <c r="G16" s="16"/>
      <c r="H16" s="23" t="s">
        <v>1</v>
      </c>
      <c r="I16" s="133">
        <v>5.72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66.16</v>
      </c>
      <c r="E17" s="11"/>
      <c r="F17" s="22">
        <v>269</v>
      </c>
      <c r="G17" s="16"/>
      <c r="H17" s="27" t="s">
        <v>2</v>
      </c>
      <c r="I17" s="135">
        <v>5.49</v>
      </c>
      <c r="J17" s="135"/>
      <c r="K17" s="136"/>
      <c r="M17" s="65">
        <v>6.9</v>
      </c>
      <c r="N17" s="28">
        <v>54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66.599999999999994</v>
      </c>
      <c r="E18" s="11"/>
      <c r="F18" s="22">
        <v>267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68.27</v>
      </c>
      <c r="E20" s="11"/>
      <c r="F20" s="22">
        <v>263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75.25</v>
      </c>
      <c r="E21" s="11"/>
      <c r="F21" s="22">
        <v>1615</v>
      </c>
      <c r="G21" s="16"/>
      <c r="H21" s="125">
        <v>1</v>
      </c>
      <c r="I21" s="127">
        <v>639</v>
      </c>
      <c r="J21" s="127">
        <v>364</v>
      </c>
      <c r="K21" s="129">
        <f>((I21-J21)/I21)</f>
        <v>0.43035993740219092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74.45</v>
      </c>
      <c r="E22" s="11">
        <v>7.2</v>
      </c>
      <c r="F22" s="22">
        <v>430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411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75.790000000000006</v>
      </c>
      <c r="E24" s="11">
        <v>6.6</v>
      </c>
      <c r="F24" s="22">
        <v>959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9.689349112426035E-2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935</v>
      </c>
      <c r="G25" s="16"/>
      <c r="M25" s="118" t="s">
        <v>64</v>
      </c>
      <c r="N25" s="119"/>
      <c r="O25" s="37">
        <f>(J10-J11)/J10</f>
        <v>0.35135135135135137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0.31691919191919193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7.3937153419593345E-3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91.5</v>
      </c>
      <c r="E28" s="33"/>
      <c r="F28" s="34"/>
      <c r="G28" s="46"/>
      <c r="H28" s="47" t="s">
        <v>72</v>
      </c>
      <c r="I28" s="33">
        <v>363</v>
      </c>
      <c r="J28" s="33">
        <v>302</v>
      </c>
      <c r="K28" s="34">
        <f>I28-J28</f>
        <v>61</v>
      </c>
      <c r="M28" s="123" t="s">
        <v>73</v>
      </c>
      <c r="N28" s="124"/>
      <c r="O28" s="70">
        <f>(J10-J13)/J10</f>
        <v>0.56019656019656017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68.8</v>
      </c>
      <c r="F29" s="34">
        <v>94.44</v>
      </c>
      <c r="G29" s="48">
        <v>5.6</v>
      </c>
      <c r="H29" s="65" t="s">
        <v>2</v>
      </c>
      <c r="I29" s="35">
        <v>210</v>
      </c>
      <c r="J29" s="35">
        <v>180</v>
      </c>
      <c r="K29" s="36">
        <f>I29-J29</f>
        <v>30</v>
      </c>
      <c r="L29" s="49"/>
      <c r="M29" s="113" t="s">
        <v>75</v>
      </c>
      <c r="N29" s="114"/>
      <c r="O29" s="71">
        <f>(J9-J13)/J9</f>
        <v>0.60281065088757402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78.150000000000006</v>
      </c>
      <c r="E30" s="33">
        <v>65.95</v>
      </c>
      <c r="F30" s="34">
        <v>84.39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77.400000000000006</v>
      </c>
      <c r="E31" s="33">
        <v>49.48</v>
      </c>
      <c r="F31" s="34">
        <v>63.93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440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441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442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264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443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444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610</v>
      </c>
      <c r="G64" s="12"/>
      <c r="H64" s="12"/>
      <c r="I64" s="12"/>
      <c r="J64" s="138">
        <f>AVERAGE(F64:I64)</f>
        <v>610</v>
      </c>
      <c r="K64" s="139"/>
      <c r="M64" s="8">
        <v>2</v>
      </c>
      <c r="N64" s="140">
        <v>9.4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496</v>
      </c>
      <c r="G65" s="12"/>
      <c r="H65" s="12"/>
      <c r="I65" s="12"/>
      <c r="J65" s="138">
        <f t="shared" ref="J65:J70" si="1">AVERAGE(F65:I65)</f>
        <v>496</v>
      </c>
      <c r="K65" s="139"/>
      <c r="M65" s="8">
        <v>3</v>
      </c>
      <c r="N65" s="140">
        <v>8.8000000000000007</v>
      </c>
      <c r="O65" s="141"/>
      <c r="P65" s="2"/>
    </row>
    <row r="66" spans="1:16" ht="15" customHeight="1" x14ac:dyDescent="0.25">
      <c r="A66" s="2"/>
      <c r="C66" s="9" t="s">
        <v>28</v>
      </c>
      <c r="D66" s="11">
        <v>63.68</v>
      </c>
      <c r="E66" s="11">
        <v>6.3</v>
      </c>
      <c r="F66" s="11">
        <v>817</v>
      </c>
      <c r="G66" s="11">
        <v>732</v>
      </c>
      <c r="H66" s="11">
        <v>686</v>
      </c>
      <c r="I66" s="11">
        <v>651</v>
      </c>
      <c r="J66" s="138">
        <f t="shared" si="1"/>
        <v>721.5</v>
      </c>
      <c r="K66" s="139"/>
      <c r="M66" s="8">
        <v>4</v>
      </c>
      <c r="N66" s="140">
        <v>8.1</v>
      </c>
      <c r="O66" s="141"/>
      <c r="P66" s="2"/>
    </row>
    <row r="67" spans="1:16" ht="15" customHeight="1" x14ac:dyDescent="0.25">
      <c r="A67" s="2"/>
      <c r="C67" s="9" t="s">
        <v>30</v>
      </c>
      <c r="D67" s="11">
        <v>60.51</v>
      </c>
      <c r="E67" s="11">
        <v>8.6999999999999993</v>
      </c>
      <c r="F67" s="11">
        <v>504</v>
      </c>
      <c r="G67" s="11">
        <v>481</v>
      </c>
      <c r="H67" s="11">
        <v>466</v>
      </c>
      <c r="I67" s="11">
        <v>387</v>
      </c>
      <c r="J67" s="138">
        <f t="shared" si="1"/>
        <v>459.5</v>
      </c>
      <c r="K67" s="139"/>
      <c r="M67" s="8">
        <v>5</v>
      </c>
      <c r="N67" s="140">
        <v>8.6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392</v>
      </c>
      <c r="G68" s="63">
        <v>378</v>
      </c>
      <c r="H68" s="63">
        <v>354</v>
      </c>
      <c r="I68" s="63">
        <v>266</v>
      </c>
      <c r="J68" s="138">
        <f t="shared" si="1"/>
        <v>347.5</v>
      </c>
      <c r="K68" s="139"/>
      <c r="M68" s="13">
        <v>6</v>
      </c>
      <c r="N68" s="142">
        <v>7.7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266</v>
      </c>
      <c r="G69" s="63">
        <v>260</v>
      </c>
      <c r="H69" s="63">
        <v>252</v>
      </c>
      <c r="I69" s="63">
        <v>248</v>
      </c>
      <c r="J69" s="138">
        <f t="shared" si="1"/>
        <v>256.5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60.71</v>
      </c>
      <c r="E70" s="15">
        <v>7.3</v>
      </c>
      <c r="F70" s="15">
        <v>275</v>
      </c>
      <c r="G70" s="15">
        <v>269</v>
      </c>
      <c r="H70" s="15">
        <v>261</v>
      </c>
      <c r="I70" s="15">
        <v>244</v>
      </c>
      <c r="J70" s="144">
        <f t="shared" si="1"/>
        <v>262.25</v>
      </c>
      <c r="K70" s="145"/>
      <c r="M70" s="67" t="s">
        <v>39</v>
      </c>
      <c r="N70" s="65">
        <v>4.25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7.95</v>
      </c>
      <c r="E73" s="11">
        <v>8.3000000000000007</v>
      </c>
      <c r="F73" s="22">
        <v>946</v>
      </c>
      <c r="G73" s="16"/>
      <c r="H73" s="23" t="s">
        <v>1</v>
      </c>
      <c r="I73" s="133">
        <v>5.65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67.48</v>
      </c>
      <c r="E74" s="11"/>
      <c r="F74" s="22">
        <v>287</v>
      </c>
      <c r="G74" s="16"/>
      <c r="H74" s="27" t="s">
        <v>2</v>
      </c>
      <c r="I74" s="135">
        <v>5.33</v>
      </c>
      <c r="J74" s="135"/>
      <c r="K74" s="136"/>
      <c r="M74" s="65">
        <v>6.9</v>
      </c>
      <c r="N74" s="28">
        <v>89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67.709999999999994</v>
      </c>
      <c r="E75" s="11"/>
      <c r="F75" s="22">
        <v>284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68.84</v>
      </c>
      <c r="E77" s="11"/>
      <c r="F77" s="22">
        <v>280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72.42</v>
      </c>
      <c r="E78" s="11"/>
      <c r="F78" s="22">
        <v>1576</v>
      </c>
      <c r="G78" s="16"/>
      <c r="H78" s="125">
        <v>2</v>
      </c>
      <c r="I78" s="127">
        <v>483</v>
      </c>
      <c r="J78" s="127">
        <v>160</v>
      </c>
      <c r="K78" s="129">
        <f>((I78-J78)/I78)</f>
        <v>0.66873706004140787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76.349999999999994</v>
      </c>
      <c r="E79" s="11">
        <v>6.7</v>
      </c>
      <c r="F79" s="22">
        <v>445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404</v>
      </c>
      <c r="G80" s="16"/>
      <c r="H80" s="125">
        <v>12</v>
      </c>
      <c r="I80" s="127">
        <v>357</v>
      </c>
      <c r="J80" s="127">
        <v>161</v>
      </c>
      <c r="K80" s="129">
        <f>((I80-J80)/I80)</f>
        <v>0.5490196078431373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77.84</v>
      </c>
      <c r="E81" s="11">
        <v>6.3</v>
      </c>
      <c r="F81" s="22">
        <v>866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0.36313236313236313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834</v>
      </c>
      <c r="G82" s="16"/>
      <c r="M82" s="118" t="s">
        <v>64</v>
      </c>
      <c r="N82" s="119"/>
      <c r="O82" s="37">
        <f>(J67-J68)/J67</f>
        <v>0.24374319912948858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0.26187050359712233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-2.2417153996101363E-2</v>
      </c>
      <c r="P84" s="2"/>
    </row>
    <row r="85" spans="1:16" x14ac:dyDescent="0.25">
      <c r="A85" s="2"/>
      <c r="B85" s="41"/>
      <c r="C85" s="45" t="s">
        <v>71</v>
      </c>
      <c r="D85" s="33">
        <v>91.33</v>
      </c>
      <c r="E85" s="33"/>
      <c r="F85" s="34"/>
      <c r="G85" s="46"/>
      <c r="H85" s="47" t="s">
        <v>445</v>
      </c>
      <c r="I85" s="33">
        <v>525</v>
      </c>
      <c r="J85" s="33">
        <v>465</v>
      </c>
      <c r="K85" s="34">
        <f>I85-J85</f>
        <v>60</v>
      </c>
      <c r="M85" s="123" t="s">
        <v>73</v>
      </c>
      <c r="N85" s="124"/>
      <c r="O85" s="70">
        <f>(J67-J70)/J67</f>
        <v>0.42927094668117521</v>
      </c>
      <c r="P85" s="2"/>
    </row>
    <row r="86" spans="1:16" ht="15.75" thickBot="1" x14ac:dyDescent="0.3">
      <c r="A86" s="2"/>
      <c r="B86" s="41"/>
      <c r="C86" s="45" t="s">
        <v>74</v>
      </c>
      <c r="D86" s="33">
        <v>72.45</v>
      </c>
      <c r="E86" s="33">
        <v>68.62</v>
      </c>
      <c r="F86" s="34">
        <v>94.72</v>
      </c>
      <c r="G86" s="48">
        <v>5.4</v>
      </c>
      <c r="H86" s="65" t="s">
        <v>2</v>
      </c>
      <c r="I86" s="35">
        <v>288</v>
      </c>
      <c r="J86" s="35">
        <v>247</v>
      </c>
      <c r="K86" s="34">
        <f>I86-J86</f>
        <v>41</v>
      </c>
      <c r="L86" s="49"/>
      <c r="M86" s="113" t="s">
        <v>75</v>
      </c>
      <c r="N86" s="114"/>
      <c r="O86" s="71">
        <f>(J66-J70)/J66</f>
        <v>0.63652113652113651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78.650000000000006</v>
      </c>
      <c r="E87" s="33">
        <v>66.319999999999993</v>
      </c>
      <c r="F87" s="34">
        <v>84.33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49.52</v>
      </c>
      <c r="F88" s="34">
        <v>64.45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222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446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447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448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449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599</v>
      </c>
      <c r="G119" s="12"/>
      <c r="H119" s="12"/>
      <c r="I119" s="12"/>
      <c r="J119" s="138">
        <f>AVERAGE(F119:I119)</f>
        <v>599</v>
      </c>
      <c r="K119" s="139"/>
      <c r="M119" s="8">
        <v>2</v>
      </c>
      <c r="N119" s="140">
        <v>9.1999999999999993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447</v>
      </c>
      <c r="G120" s="12"/>
      <c r="H120" s="12"/>
      <c r="I120" s="12"/>
      <c r="J120" s="138">
        <f t="shared" ref="J120:J125" si="2">AVERAGE(F120:I120)</f>
        <v>447</v>
      </c>
      <c r="K120" s="139"/>
      <c r="M120" s="8">
        <v>3</v>
      </c>
      <c r="N120" s="140">
        <v>8.5</v>
      </c>
      <c r="O120" s="141"/>
      <c r="P120" s="2"/>
    </row>
    <row r="121" spans="1:16" x14ac:dyDescent="0.25">
      <c r="A121" s="2"/>
      <c r="C121" s="9" t="s">
        <v>28</v>
      </c>
      <c r="D121" s="11">
        <v>64.73</v>
      </c>
      <c r="E121" s="11">
        <v>6.3</v>
      </c>
      <c r="F121" s="11">
        <v>629</v>
      </c>
      <c r="G121" s="11">
        <v>613</v>
      </c>
      <c r="H121" s="11">
        <v>638</v>
      </c>
      <c r="I121" s="11">
        <v>660</v>
      </c>
      <c r="J121" s="138">
        <f t="shared" si="2"/>
        <v>635</v>
      </c>
      <c r="K121" s="139"/>
      <c r="M121" s="8">
        <v>4</v>
      </c>
      <c r="N121" s="140">
        <v>8.3000000000000007</v>
      </c>
      <c r="O121" s="141"/>
      <c r="P121" s="2"/>
    </row>
    <row r="122" spans="1:16" x14ac:dyDescent="0.25">
      <c r="A122" s="2"/>
      <c r="C122" s="9" t="s">
        <v>30</v>
      </c>
      <c r="D122" s="11">
        <v>63.06</v>
      </c>
      <c r="E122" s="11">
        <v>8.8000000000000007</v>
      </c>
      <c r="F122" s="11">
        <v>390</v>
      </c>
      <c r="G122" s="11">
        <v>397</v>
      </c>
      <c r="H122" s="11">
        <v>366</v>
      </c>
      <c r="I122" s="11">
        <v>342</v>
      </c>
      <c r="J122" s="138">
        <f t="shared" si="2"/>
        <v>373.75</v>
      </c>
      <c r="K122" s="139"/>
      <c r="M122" s="8">
        <v>5</v>
      </c>
      <c r="N122" s="140">
        <v>9.6999999999999993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250</v>
      </c>
      <c r="G123" s="63">
        <v>241</v>
      </c>
      <c r="H123" s="63">
        <v>242</v>
      </c>
      <c r="I123" s="63">
        <v>251</v>
      </c>
      <c r="J123" s="138">
        <f t="shared" si="2"/>
        <v>246</v>
      </c>
      <c r="K123" s="139"/>
      <c r="M123" s="13">
        <v>6</v>
      </c>
      <c r="N123" s="142">
        <v>9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236</v>
      </c>
      <c r="G124" s="63">
        <v>233</v>
      </c>
      <c r="H124" s="63">
        <v>209</v>
      </c>
      <c r="I124" s="63">
        <v>191</v>
      </c>
      <c r="J124" s="138">
        <f t="shared" si="2"/>
        <v>217.25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62.88</v>
      </c>
      <c r="E125" s="15">
        <v>8</v>
      </c>
      <c r="F125" s="15">
        <v>239</v>
      </c>
      <c r="G125" s="15">
        <v>236</v>
      </c>
      <c r="H125" s="15">
        <v>212</v>
      </c>
      <c r="I125" s="15">
        <v>190</v>
      </c>
      <c r="J125" s="144">
        <f t="shared" si="2"/>
        <v>219.25</v>
      </c>
      <c r="K125" s="145"/>
      <c r="M125" s="67" t="s">
        <v>39</v>
      </c>
      <c r="N125" s="65">
        <v>4.42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14.85</v>
      </c>
      <c r="E128" s="11">
        <v>6.4</v>
      </c>
      <c r="F128" s="22">
        <v>863</v>
      </c>
      <c r="G128" s="16"/>
      <c r="H128" s="23" t="s">
        <v>1</v>
      </c>
      <c r="I128" s="133">
        <v>4.66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70.47</v>
      </c>
      <c r="E129" s="11"/>
      <c r="F129" s="22">
        <v>235</v>
      </c>
      <c r="G129" s="16"/>
      <c r="H129" s="27" t="s">
        <v>2</v>
      </c>
      <c r="I129" s="135">
        <v>4.3600000000000003</v>
      </c>
      <c r="J129" s="135"/>
      <c r="K129" s="136"/>
      <c r="M129" s="65">
        <v>6.9</v>
      </c>
      <c r="N129" s="28">
        <v>8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69.959999999999994</v>
      </c>
      <c r="E130" s="11"/>
      <c r="F130" s="22">
        <v>233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68.03</v>
      </c>
      <c r="E132" s="11"/>
      <c r="F132" s="22">
        <v>230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74.55</v>
      </c>
      <c r="E133" s="11"/>
      <c r="F133" s="22">
        <v>1574</v>
      </c>
      <c r="G133" s="16"/>
      <c r="H133" s="125">
        <v>3</v>
      </c>
      <c r="I133" s="127">
        <v>384</v>
      </c>
      <c r="J133" s="127">
        <v>118</v>
      </c>
      <c r="K133" s="129">
        <f>((I133-J133)/I133)</f>
        <v>0.69270833333333337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74.72</v>
      </c>
      <c r="E134" s="11">
        <v>7.2</v>
      </c>
      <c r="F134" s="22">
        <v>517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505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75.12</v>
      </c>
      <c r="E136" s="11">
        <v>6.8</v>
      </c>
      <c r="F136" s="22">
        <v>976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0.41141732283464566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923</v>
      </c>
      <c r="G137" s="16"/>
      <c r="M137" s="118" t="s">
        <v>64</v>
      </c>
      <c r="N137" s="119"/>
      <c r="O137" s="37">
        <f>(J122-J123)/J122</f>
        <v>0.34180602006688965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0.11686991869918699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-9.2059838895281933E-3</v>
      </c>
      <c r="P139" s="2"/>
    </row>
    <row r="140" spans="1:16" x14ac:dyDescent="0.25">
      <c r="A140" s="2"/>
      <c r="B140" s="41"/>
      <c r="C140" s="45" t="s">
        <v>71</v>
      </c>
      <c r="D140" s="33">
        <v>91.8</v>
      </c>
      <c r="E140" s="33"/>
      <c r="F140" s="34"/>
      <c r="G140" s="46"/>
      <c r="H140" s="47" t="s">
        <v>1</v>
      </c>
      <c r="I140" s="33">
        <v>302</v>
      </c>
      <c r="J140" s="33">
        <v>237</v>
      </c>
      <c r="K140" s="34">
        <f>I140-J140</f>
        <v>65</v>
      </c>
      <c r="M140" s="123" t="s">
        <v>73</v>
      </c>
      <c r="N140" s="124"/>
      <c r="O140" s="70">
        <f>(J122-J125)/J122</f>
        <v>0.4133779264214047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68.86</v>
      </c>
      <c r="F141" s="34">
        <v>94.52</v>
      </c>
      <c r="G141" s="48">
        <v>5.3</v>
      </c>
      <c r="H141" s="65" t="s">
        <v>2</v>
      </c>
      <c r="I141" s="35">
        <v>233</v>
      </c>
      <c r="J141" s="35">
        <v>214</v>
      </c>
      <c r="K141" s="34">
        <f>I141-J141</f>
        <v>19</v>
      </c>
      <c r="L141" s="49"/>
      <c r="M141" s="113" t="s">
        <v>75</v>
      </c>
      <c r="N141" s="114"/>
      <c r="O141" s="71">
        <f>(J121-J125)/J121</f>
        <v>0.65472440944881893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77.7</v>
      </c>
      <c r="E142" s="33">
        <v>65.77</v>
      </c>
      <c r="F142" s="34">
        <v>84.65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76.45</v>
      </c>
      <c r="E143" s="33">
        <v>49.13</v>
      </c>
      <c r="F143" s="34">
        <v>64.27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91.9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450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451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129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452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453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zoomScale="85" zoomScaleNormal="85" workbookViewId="0">
      <selection activeCell="C9" sqref="C9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708.25</v>
      </c>
    </row>
    <row r="7" spans="1:19" x14ac:dyDescent="0.25">
      <c r="A7" s="2"/>
      <c r="C7" s="9" t="s">
        <v>26</v>
      </c>
      <c r="D7" s="10"/>
      <c r="E7" s="10"/>
      <c r="F7" s="11">
        <v>585</v>
      </c>
      <c r="G7" s="12"/>
      <c r="H7" s="12"/>
      <c r="I7" s="12"/>
      <c r="J7" s="138">
        <f>AVERAGE(F7:I7)</f>
        <v>585</v>
      </c>
      <c r="K7" s="139"/>
      <c r="M7" s="8">
        <v>2</v>
      </c>
      <c r="N7" s="140">
        <v>9.4</v>
      </c>
      <c r="O7" s="141"/>
      <c r="P7" s="2"/>
      <c r="R7" s="56" t="s">
        <v>1</v>
      </c>
      <c r="S7" s="72">
        <f>AVERAGE(J10,J67,J122)</f>
        <v>381.91666666666669</v>
      </c>
    </row>
    <row r="8" spans="1:19" x14ac:dyDescent="0.25">
      <c r="A8" s="2"/>
      <c r="C8" s="9" t="s">
        <v>27</v>
      </c>
      <c r="D8" s="10"/>
      <c r="E8" s="10"/>
      <c r="F8" s="11">
        <v>482</v>
      </c>
      <c r="G8" s="12"/>
      <c r="H8" s="12"/>
      <c r="I8" s="12"/>
      <c r="J8" s="138">
        <f t="shared" ref="J8:J13" si="0">AVERAGE(F8:I8)</f>
        <v>482</v>
      </c>
      <c r="K8" s="139"/>
      <c r="M8" s="8">
        <v>3</v>
      </c>
      <c r="N8" s="140">
        <v>8.6</v>
      </c>
      <c r="O8" s="141"/>
      <c r="P8" s="2"/>
      <c r="R8" s="56" t="s">
        <v>2</v>
      </c>
      <c r="S8" s="73">
        <f>AVERAGE(J13,J70,J125)</f>
        <v>175.91666666666666</v>
      </c>
    </row>
    <row r="9" spans="1:19" x14ac:dyDescent="0.25">
      <c r="A9" s="2"/>
      <c r="C9" s="9" t="s">
        <v>28</v>
      </c>
      <c r="D9" s="11">
        <v>64.680000000000007</v>
      </c>
      <c r="E9" s="11">
        <v>6.9</v>
      </c>
      <c r="F9" s="11">
        <v>712</v>
      </c>
      <c r="G9" s="11">
        <v>753</v>
      </c>
      <c r="H9" s="11">
        <v>765</v>
      </c>
      <c r="I9" s="11">
        <v>727</v>
      </c>
      <c r="J9" s="138">
        <f t="shared" si="0"/>
        <v>739.25</v>
      </c>
      <c r="K9" s="139"/>
      <c r="M9" s="8">
        <v>4</v>
      </c>
      <c r="N9" s="140">
        <v>7.5</v>
      </c>
      <c r="O9" s="141"/>
      <c r="P9" s="2"/>
      <c r="R9" s="74" t="s">
        <v>261</v>
      </c>
      <c r="S9" s="76">
        <f>S6-S7</f>
        <v>326.33333333333331</v>
      </c>
    </row>
    <row r="10" spans="1:19" x14ac:dyDescent="0.25">
      <c r="A10" s="2"/>
      <c r="C10" s="9" t="s">
        <v>30</v>
      </c>
      <c r="D10" s="11">
        <v>60.75</v>
      </c>
      <c r="E10" s="11">
        <v>8.9</v>
      </c>
      <c r="F10" s="11">
        <v>351</v>
      </c>
      <c r="G10" s="11">
        <v>333</v>
      </c>
      <c r="H10" s="11">
        <v>370</v>
      </c>
      <c r="I10" s="11">
        <v>358</v>
      </c>
      <c r="J10" s="138">
        <f t="shared" si="0"/>
        <v>353</v>
      </c>
      <c r="K10" s="139"/>
      <c r="M10" s="8">
        <v>5</v>
      </c>
      <c r="N10" s="140">
        <v>10.1</v>
      </c>
      <c r="O10" s="141"/>
      <c r="P10" s="2"/>
      <c r="R10" s="74" t="s">
        <v>31</v>
      </c>
      <c r="S10" s="76">
        <f>S7-S8</f>
        <v>206.00000000000003</v>
      </c>
    </row>
    <row r="11" spans="1:19" ht="15.75" thickBot="1" x14ac:dyDescent="0.3">
      <c r="A11" s="2"/>
      <c r="C11" s="9" t="s">
        <v>32</v>
      </c>
      <c r="D11" s="11"/>
      <c r="E11" s="11"/>
      <c r="F11" s="11">
        <v>262</v>
      </c>
      <c r="G11" s="63">
        <v>250</v>
      </c>
      <c r="H11" s="63">
        <v>272</v>
      </c>
      <c r="I11" s="63">
        <v>252</v>
      </c>
      <c r="J11" s="138">
        <f t="shared" si="0"/>
        <v>259</v>
      </c>
      <c r="K11" s="139"/>
      <c r="M11" s="13">
        <v>6</v>
      </c>
      <c r="N11" s="142">
        <v>9.1999999999999993</v>
      </c>
      <c r="O11" s="143"/>
      <c r="P11" s="2"/>
      <c r="R11" s="74" t="s">
        <v>29</v>
      </c>
      <c r="S11" s="75">
        <f>S6-S8</f>
        <v>532.33333333333337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187</v>
      </c>
      <c r="G12" s="63">
        <v>180</v>
      </c>
      <c r="H12" s="63">
        <v>174</v>
      </c>
      <c r="I12" s="63">
        <v>166</v>
      </c>
      <c r="J12" s="138">
        <f t="shared" si="0"/>
        <v>176.75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0.46076008942228497</v>
      </c>
    </row>
    <row r="13" spans="1:19" ht="15.75" thickBot="1" x14ac:dyDescent="0.3">
      <c r="A13" s="2"/>
      <c r="C13" s="14" t="s">
        <v>38</v>
      </c>
      <c r="D13" s="15">
        <v>61.66</v>
      </c>
      <c r="E13" s="15">
        <v>8.4</v>
      </c>
      <c r="F13" s="15">
        <v>185</v>
      </c>
      <c r="G13" s="15">
        <v>177</v>
      </c>
      <c r="H13" s="15">
        <v>171</v>
      </c>
      <c r="I13" s="15">
        <v>163</v>
      </c>
      <c r="J13" s="144">
        <f t="shared" si="0"/>
        <v>174</v>
      </c>
      <c r="K13" s="145"/>
      <c r="M13" s="67" t="s">
        <v>39</v>
      </c>
      <c r="N13" s="65">
        <v>4.1500000000000004</v>
      </c>
      <c r="O13" s="66"/>
      <c r="P13" s="2"/>
      <c r="R13" s="77" t="s">
        <v>37</v>
      </c>
      <c r="S13" s="78">
        <f>S10/S7</f>
        <v>0.53938468252236527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0.75161783739263444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8.2200000000000006</v>
      </c>
      <c r="E16" s="11">
        <v>9.9</v>
      </c>
      <c r="F16" s="22">
        <v>945</v>
      </c>
      <c r="G16" s="16"/>
      <c r="H16" s="23" t="s">
        <v>1</v>
      </c>
      <c r="I16" s="133">
        <v>4.49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63.96</v>
      </c>
      <c r="E17" s="11"/>
      <c r="F17" s="22">
        <v>205</v>
      </c>
      <c r="G17" s="16"/>
      <c r="H17" s="27" t="s">
        <v>2</v>
      </c>
      <c r="I17" s="135">
        <v>4.26</v>
      </c>
      <c r="J17" s="135"/>
      <c r="K17" s="136"/>
      <c r="M17" s="65">
        <v>6.7</v>
      </c>
      <c r="N17" s="28">
        <v>42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67.790000000000006</v>
      </c>
      <c r="E18" s="11"/>
      <c r="F18" s="22">
        <v>202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62.88</v>
      </c>
      <c r="E20" s="11"/>
      <c r="F20" s="22">
        <v>199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75.2</v>
      </c>
      <c r="E21" s="11"/>
      <c r="F21" s="22">
        <v>1525</v>
      </c>
      <c r="G21" s="16"/>
      <c r="H21" s="125">
        <v>3</v>
      </c>
      <c r="I21" s="127">
        <v>347</v>
      </c>
      <c r="J21" s="127">
        <v>239</v>
      </c>
      <c r="K21" s="129">
        <f>((I21-J21)/I21)</f>
        <v>0.31123919308357351</v>
      </c>
      <c r="M21" s="13">
        <v>2</v>
      </c>
      <c r="N21" s="35"/>
      <c r="O21" s="36"/>
      <c r="P21" s="2"/>
    </row>
    <row r="22" spans="1:16" ht="15.75" customHeight="1" thickBot="1" x14ac:dyDescent="0.3">
      <c r="A22" s="2"/>
      <c r="C22" s="21" t="s">
        <v>58</v>
      </c>
      <c r="D22" s="11">
        <v>74.569999999999993</v>
      </c>
      <c r="E22" s="11">
        <v>7.1</v>
      </c>
      <c r="F22" s="22">
        <v>511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496</v>
      </c>
      <c r="G23" s="16"/>
      <c r="H23" s="125">
        <v>6</v>
      </c>
      <c r="I23" s="127">
        <v>298</v>
      </c>
      <c r="J23" s="127">
        <v>164</v>
      </c>
      <c r="K23" s="129">
        <f>((I23-J23)/I23)</f>
        <v>0.44966442953020136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75.53</v>
      </c>
      <c r="E24" s="11">
        <v>6.7</v>
      </c>
      <c r="F24" s="22">
        <v>969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0.52248900913087593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940</v>
      </c>
      <c r="G25" s="16"/>
      <c r="M25" s="118" t="s">
        <v>64</v>
      </c>
      <c r="N25" s="119"/>
      <c r="O25" s="37">
        <f>(J10-J11)/J10</f>
        <v>0.26628895184135976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0.31756756756756754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1.5558698727015558E-2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290</v>
      </c>
      <c r="J28" s="33">
        <v>258</v>
      </c>
      <c r="K28" s="34">
        <f>I28-J28</f>
        <v>32</v>
      </c>
      <c r="M28" s="123" t="s">
        <v>73</v>
      </c>
      <c r="N28" s="124"/>
      <c r="O28" s="70">
        <f>(J10-J13)/J10</f>
        <v>0.50708215297450421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69</v>
      </c>
      <c r="F29" s="34">
        <v>94.39</v>
      </c>
      <c r="G29" s="48">
        <v>5.7</v>
      </c>
      <c r="H29" s="65" t="s">
        <v>2</v>
      </c>
      <c r="I29" s="35">
        <v>181</v>
      </c>
      <c r="J29" s="35">
        <v>160</v>
      </c>
      <c r="K29" s="36">
        <f>I29-J29</f>
        <v>21</v>
      </c>
      <c r="L29" s="49"/>
      <c r="M29" s="113" t="s">
        <v>75</v>
      </c>
      <c r="N29" s="114"/>
      <c r="O29" s="71">
        <f>(J9-J13)/J9</f>
        <v>0.76462631044978013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78.150000000000006</v>
      </c>
      <c r="E30" s="33">
        <v>65.959999999999994</v>
      </c>
      <c r="F30" s="34">
        <v>84.4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76.849999999999994</v>
      </c>
      <c r="E31" s="33">
        <v>49.29</v>
      </c>
      <c r="F31" s="34">
        <v>64.14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53.25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454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455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87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456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457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458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459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250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596</v>
      </c>
      <c r="G64" s="12"/>
      <c r="H64" s="12"/>
      <c r="I64" s="12"/>
      <c r="J64" s="138">
        <f>AVERAGE(F64:I64)</f>
        <v>596</v>
      </c>
      <c r="K64" s="139"/>
      <c r="M64" s="8">
        <v>2</v>
      </c>
      <c r="N64" s="140">
        <v>9.1999999999999993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466</v>
      </c>
      <c r="G65" s="12"/>
      <c r="H65" s="12"/>
      <c r="I65" s="12"/>
      <c r="J65" s="138">
        <f t="shared" ref="J65:J70" si="1">AVERAGE(F65:I65)</f>
        <v>466</v>
      </c>
      <c r="K65" s="139"/>
      <c r="M65" s="8">
        <v>3</v>
      </c>
      <c r="N65" s="140">
        <v>8.5</v>
      </c>
      <c r="O65" s="141"/>
      <c r="P65" s="2"/>
    </row>
    <row r="66" spans="1:16" ht="15" customHeight="1" x14ac:dyDescent="0.25">
      <c r="A66" s="2"/>
      <c r="C66" s="9" t="s">
        <v>28</v>
      </c>
      <c r="D66" s="11">
        <v>65.62</v>
      </c>
      <c r="E66" s="11">
        <v>6.2</v>
      </c>
      <c r="F66" s="11">
        <v>669</v>
      </c>
      <c r="G66" s="11">
        <v>631</v>
      </c>
      <c r="H66" s="11">
        <v>700</v>
      </c>
      <c r="I66" s="11">
        <v>767</v>
      </c>
      <c r="J66" s="138">
        <f t="shared" si="1"/>
        <v>691.75</v>
      </c>
      <c r="K66" s="139"/>
      <c r="M66" s="8">
        <v>4</v>
      </c>
      <c r="N66" s="140">
        <v>8.4</v>
      </c>
      <c r="O66" s="141"/>
      <c r="P66" s="2"/>
    </row>
    <row r="67" spans="1:16" ht="15" customHeight="1" x14ac:dyDescent="0.25">
      <c r="A67" s="2"/>
      <c r="C67" s="9" t="s">
        <v>30</v>
      </c>
      <c r="D67" s="11">
        <v>63.21</v>
      </c>
      <c r="E67" s="11">
        <v>8.6</v>
      </c>
      <c r="F67" s="11">
        <v>363</v>
      </c>
      <c r="G67" s="11">
        <v>399</v>
      </c>
      <c r="H67" s="11">
        <v>410</v>
      </c>
      <c r="I67" s="11">
        <v>386</v>
      </c>
      <c r="J67" s="138">
        <f t="shared" si="1"/>
        <v>389.5</v>
      </c>
      <c r="K67" s="139"/>
      <c r="M67" s="8">
        <v>5</v>
      </c>
      <c r="N67" s="140">
        <v>9.4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212</v>
      </c>
      <c r="G68" s="63">
        <v>225</v>
      </c>
      <c r="H68" s="63">
        <v>241</v>
      </c>
      <c r="I68" s="63">
        <v>277</v>
      </c>
      <c r="J68" s="138">
        <f t="shared" si="1"/>
        <v>238.75</v>
      </c>
      <c r="K68" s="139"/>
      <c r="M68" s="13">
        <v>6</v>
      </c>
      <c r="N68" s="142">
        <v>8.1999999999999993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149</v>
      </c>
      <c r="G69" s="63">
        <v>147</v>
      </c>
      <c r="H69" s="63">
        <v>150</v>
      </c>
      <c r="I69" s="63">
        <v>160</v>
      </c>
      <c r="J69" s="138">
        <f t="shared" si="1"/>
        <v>151.5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61.42</v>
      </c>
      <c r="E70" s="15">
        <v>8.6</v>
      </c>
      <c r="F70" s="15">
        <v>159</v>
      </c>
      <c r="G70" s="15">
        <v>154</v>
      </c>
      <c r="H70" s="15">
        <v>156</v>
      </c>
      <c r="I70" s="15">
        <v>172</v>
      </c>
      <c r="J70" s="144">
        <f t="shared" si="1"/>
        <v>160.25</v>
      </c>
      <c r="K70" s="145"/>
      <c r="M70" s="67" t="s">
        <v>39</v>
      </c>
      <c r="N70" s="65">
        <v>4.88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8.09</v>
      </c>
      <c r="E73" s="11">
        <v>8.1</v>
      </c>
      <c r="F73" s="22">
        <v>812</v>
      </c>
      <c r="G73" s="16"/>
      <c r="H73" s="23" t="s">
        <v>1</v>
      </c>
      <c r="I73" s="133">
        <v>4.45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63.85</v>
      </c>
      <c r="E74" s="11"/>
      <c r="F74" s="22">
        <v>172</v>
      </c>
      <c r="G74" s="16"/>
      <c r="H74" s="27" t="s">
        <v>2</v>
      </c>
      <c r="I74" s="135">
        <v>4.0199999999999996</v>
      </c>
      <c r="J74" s="135"/>
      <c r="K74" s="136"/>
      <c r="M74" s="65">
        <v>6.8</v>
      </c>
      <c r="N74" s="28">
        <v>66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65.64</v>
      </c>
      <c r="E75" s="11"/>
      <c r="F75" s="22">
        <v>168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64.83</v>
      </c>
      <c r="E77" s="11"/>
      <c r="F77" s="22">
        <v>165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73.52</v>
      </c>
      <c r="E78" s="11"/>
      <c r="F78" s="22">
        <v>1448</v>
      </c>
      <c r="G78" s="16"/>
      <c r="H78" s="125">
        <v>4</v>
      </c>
      <c r="I78" s="127">
        <v>390</v>
      </c>
      <c r="J78" s="127">
        <v>323</v>
      </c>
      <c r="K78" s="129">
        <f>((I78-J78)/I78)</f>
        <v>0.1717948717948718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76.58</v>
      </c>
      <c r="E79" s="11">
        <v>6.9</v>
      </c>
      <c r="F79" s="22">
        <v>431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396</v>
      </c>
      <c r="G80" s="16"/>
      <c r="H80" s="125">
        <v>13</v>
      </c>
      <c r="I80" s="127">
        <v>210</v>
      </c>
      <c r="J80" s="127">
        <v>151</v>
      </c>
      <c r="K80" s="129">
        <f>((I80-J80)/I80)</f>
        <v>0.28095238095238095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75.88</v>
      </c>
      <c r="E81" s="11">
        <v>6.4</v>
      </c>
      <c r="F81" s="22">
        <v>841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0.43693530899891581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818</v>
      </c>
      <c r="G82" s="16"/>
      <c r="M82" s="118" t="s">
        <v>64</v>
      </c>
      <c r="N82" s="119"/>
      <c r="O82" s="37">
        <f>(J67-J68)/J67</f>
        <v>0.3870346598202824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0.36544502617801045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-5.7755775577557754E-2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375</v>
      </c>
      <c r="J85" s="33">
        <v>327</v>
      </c>
      <c r="K85" s="34">
        <f>I85-J85</f>
        <v>48</v>
      </c>
      <c r="M85" s="123" t="s">
        <v>73</v>
      </c>
      <c r="N85" s="124"/>
      <c r="O85" s="70">
        <f>(J67-J70)/J67</f>
        <v>0.58857509627727855</v>
      </c>
      <c r="P85" s="2"/>
    </row>
    <row r="86" spans="1:16" ht="15.75" thickBot="1" x14ac:dyDescent="0.3">
      <c r="A86" s="2"/>
      <c r="B86" s="41"/>
      <c r="C86" s="45" t="s">
        <v>74</v>
      </c>
      <c r="D86" s="33">
        <v>73.349999999999994</v>
      </c>
      <c r="E86" s="33">
        <v>69.47</v>
      </c>
      <c r="F86" s="34">
        <v>94.72</v>
      </c>
      <c r="G86" s="48">
        <v>5.5</v>
      </c>
      <c r="H86" s="65" t="s">
        <v>2</v>
      </c>
      <c r="I86" s="35">
        <v>171</v>
      </c>
      <c r="J86" s="35">
        <v>140</v>
      </c>
      <c r="K86" s="34">
        <f>I86-J86</f>
        <v>31</v>
      </c>
      <c r="L86" s="49"/>
      <c r="M86" s="113" t="s">
        <v>75</v>
      </c>
      <c r="N86" s="114"/>
      <c r="O86" s="71">
        <f>(J66-J70)/J66</f>
        <v>0.76834116371521499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79.45</v>
      </c>
      <c r="E87" s="33">
        <v>66.06</v>
      </c>
      <c r="F87" s="34">
        <v>83.15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77.650000000000006</v>
      </c>
      <c r="E88" s="33">
        <v>49.21</v>
      </c>
      <c r="F88" s="34">
        <v>63.38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54.61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460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461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462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463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466</v>
      </c>
    </row>
    <row r="101" spans="1:18" ht="15" customHeight="1" x14ac:dyDescent="0.25">
      <c r="A101" s="2"/>
      <c r="C101" s="115" t="s">
        <v>464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465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467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607</v>
      </c>
      <c r="G119" s="12"/>
      <c r="H119" s="12"/>
      <c r="I119" s="12"/>
      <c r="J119" s="138">
        <f>AVERAGE(F119:I119)</f>
        <v>607</v>
      </c>
      <c r="K119" s="139"/>
      <c r="M119" s="8">
        <v>2</v>
      </c>
      <c r="N119" s="140">
        <v>9.3000000000000007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474</v>
      </c>
      <c r="G120" s="12"/>
      <c r="H120" s="12"/>
      <c r="I120" s="12"/>
      <c r="J120" s="138">
        <f t="shared" ref="J120:J125" si="2">AVERAGE(F120:I120)</f>
        <v>474</v>
      </c>
      <c r="K120" s="139"/>
      <c r="M120" s="8">
        <v>3</v>
      </c>
      <c r="N120" s="140">
        <v>8.9</v>
      </c>
      <c r="O120" s="141"/>
      <c r="P120" s="2"/>
    </row>
    <row r="121" spans="1:16" x14ac:dyDescent="0.25">
      <c r="A121" s="2"/>
      <c r="C121" s="9" t="s">
        <v>28</v>
      </c>
      <c r="D121" s="11">
        <v>64.709999999999994</v>
      </c>
      <c r="E121" s="11">
        <v>7.1</v>
      </c>
      <c r="F121" s="11">
        <v>691</v>
      </c>
      <c r="G121" s="11">
        <v>709</v>
      </c>
      <c r="H121" s="11">
        <v>695</v>
      </c>
      <c r="I121" s="11">
        <v>680</v>
      </c>
      <c r="J121" s="138">
        <f t="shared" si="2"/>
        <v>693.75</v>
      </c>
      <c r="K121" s="139"/>
      <c r="M121" s="8">
        <v>4</v>
      </c>
      <c r="N121" s="140">
        <v>7.9</v>
      </c>
      <c r="O121" s="141"/>
      <c r="P121" s="2"/>
    </row>
    <row r="122" spans="1:16" x14ac:dyDescent="0.25">
      <c r="A122" s="2"/>
      <c r="C122" s="9" t="s">
        <v>30</v>
      </c>
      <c r="D122" s="11">
        <v>62.02</v>
      </c>
      <c r="E122" s="11">
        <v>8.6</v>
      </c>
      <c r="F122" s="11">
        <v>379</v>
      </c>
      <c r="G122" s="11">
        <v>388</v>
      </c>
      <c r="H122" s="11">
        <v>402</v>
      </c>
      <c r="I122" s="11">
        <v>444</v>
      </c>
      <c r="J122" s="138">
        <f t="shared" si="2"/>
        <v>403.25</v>
      </c>
      <c r="K122" s="139"/>
      <c r="M122" s="8">
        <v>5</v>
      </c>
      <c r="N122" s="140">
        <v>9.4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301</v>
      </c>
      <c r="G123" s="63">
        <v>315</v>
      </c>
      <c r="H123" s="63">
        <v>333</v>
      </c>
      <c r="I123" s="63">
        <v>343</v>
      </c>
      <c r="J123" s="138">
        <f t="shared" si="2"/>
        <v>323</v>
      </c>
      <c r="K123" s="139"/>
      <c r="M123" s="13">
        <v>6</v>
      </c>
      <c r="N123" s="142">
        <v>8.3000000000000007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175</v>
      </c>
      <c r="G124" s="63">
        <v>185</v>
      </c>
      <c r="H124" s="63">
        <v>205</v>
      </c>
      <c r="I124" s="63">
        <v>209</v>
      </c>
      <c r="J124" s="138">
        <f t="shared" si="2"/>
        <v>193.5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61.17</v>
      </c>
      <c r="E125" s="15">
        <v>8.1</v>
      </c>
      <c r="F125" s="15">
        <v>182</v>
      </c>
      <c r="G125" s="15">
        <v>192</v>
      </c>
      <c r="H125" s="15">
        <v>197</v>
      </c>
      <c r="I125" s="15">
        <v>203</v>
      </c>
      <c r="J125" s="144">
        <f t="shared" si="2"/>
        <v>193.5</v>
      </c>
      <c r="K125" s="145"/>
      <c r="M125" s="67" t="s">
        <v>39</v>
      </c>
      <c r="N125" s="65">
        <v>4.45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21.01</v>
      </c>
      <c r="E128" s="11">
        <v>10.199999999999999</v>
      </c>
      <c r="F128" s="22">
        <v>1106</v>
      </c>
      <c r="G128" s="16"/>
      <c r="H128" s="23" t="s">
        <v>1</v>
      </c>
      <c r="I128" s="133">
        <v>5.04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65.09</v>
      </c>
      <c r="E129" s="11"/>
      <c r="F129" s="22">
        <v>177</v>
      </c>
      <c r="G129" s="16"/>
      <c r="H129" s="27" t="s">
        <v>2</v>
      </c>
      <c r="I129" s="135">
        <v>4.59</v>
      </c>
      <c r="J129" s="135"/>
      <c r="K129" s="136"/>
      <c r="M129" s="65">
        <v>6.9</v>
      </c>
      <c r="N129" s="28">
        <v>129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64.88</v>
      </c>
      <c r="E130" s="11"/>
      <c r="F130" s="22">
        <v>169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65.72</v>
      </c>
      <c r="E132" s="11"/>
      <c r="F132" s="22">
        <v>183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75.06</v>
      </c>
      <c r="E133" s="11"/>
      <c r="F133" s="22">
        <v>1461</v>
      </c>
      <c r="G133" s="16"/>
      <c r="H133" s="125">
        <v>8</v>
      </c>
      <c r="I133" s="127">
        <v>292</v>
      </c>
      <c r="J133" s="127">
        <v>172</v>
      </c>
      <c r="K133" s="129">
        <f>((I133-J133)/I133)</f>
        <v>0.41095890410958902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75.23</v>
      </c>
      <c r="E134" s="11"/>
      <c r="F134" s="22">
        <v>428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420</v>
      </c>
      <c r="G135" s="16"/>
      <c r="H135" s="125">
        <v>14</v>
      </c>
      <c r="I135" s="127">
        <v>308</v>
      </c>
      <c r="J135" s="127">
        <v>141</v>
      </c>
      <c r="K135" s="129">
        <f>((I135-J135)/I135)</f>
        <v>0.54220779220779225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76.69</v>
      </c>
      <c r="E136" s="11"/>
      <c r="F136" s="22">
        <v>989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0.41873873873873874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977</v>
      </c>
      <c r="G137" s="16"/>
      <c r="M137" s="118" t="s">
        <v>64</v>
      </c>
      <c r="N137" s="119"/>
      <c r="O137" s="37">
        <f>(J122-J123)/J122</f>
        <v>0.19900805951642903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0.40092879256965946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0</v>
      </c>
      <c r="P139" s="2"/>
    </row>
    <row r="140" spans="1:16" x14ac:dyDescent="0.25">
      <c r="A140" s="2"/>
      <c r="B140" s="41"/>
      <c r="C140" s="45" t="s">
        <v>71</v>
      </c>
      <c r="D140" s="33">
        <v>91.09</v>
      </c>
      <c r="E140" s="33"/>
      <c r="F140" s="34"/>
      <c r="G140" s="46"/>
      <c r="H140" s="47" t="s">
        <v>1</v>
      </c>
      <c r="I140" s="33">
        <v>556</v>
      </c>
      <c r="J140" s="33">
        <v>469</v>
      </c>
      <c r="K140" s="34">
        <f>I140-J140</f>
        <v>87</v>
      </c>
      <c r="M140" s="123" t="s">
        <v>73</v>
      </c>
      <c r="N140" s="124"/>
      <c r="O140" s="70">
        <f>(J122-J125)/J122</f>
        <v>0.52014879107253564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68.17</v>
      </c>
      <c r="F141" s="34">
        <v>93.33</v>
      </c>
      <c r="G141" s="48">
        <v>6</v>
      </c>
      <c r="H141" s="65" t="s">
        <v>2</v>
      </c>
      <c r="I141" s="35">
        <v>211</v>
      </c>
      <c r="J141" s="35">
        <v>190</v>
      </c>
      <c r="K141" s="34">
        <f>I141-J141</f>
        <v>21</v>
      </c>
      <c r="L141" s="49"/>
      <c r="M141" s="113" t="s">
        <v>75</v>
      </c>
      <c r="N141" s="114"/>
      <c r="O141" s="71">
        <f>(J121-J125)/J121</f>
        <v>0.72108108108108104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77.05</v>
      </c>
      <c r="E142" s="33">
        <v>65.06</v>
      </c>
      <c r="F142" s="34">
        <v>84.44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74.150000000000006</v>
      </c>
      <c r="E143" s="33">
        <v>47.42</v>
      </c>
      <c r="F143" s="34">
        <v>63.96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55.41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468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470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471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472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469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 t="s">
        <v>473</v>
      </c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C18" sqref="C18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672.83333333333337</v>
      </c>
    </row>
    <row r="7" spans="1:19" x14ac:dyDescent="0.25">
      <c r="A7" s="2"/>
      <c r="C7" s="9" t="s">
        <v>26</v>
      </c>
      <c r="D7" s="10"/>
      <c r="E7" s="10"/>
      <c r="F7" s="11">
        <v>582</v>
      </c>
      <c r="G7" s="12"/>
      <c r="H7" s="12"/>
      <c r="I7" s="12"/>
      <c r="J7" s="138">
        <f>AVERAGE(F7:I7)</f>
        <v>582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445.5</v>
      </c>
    </row>
    <row r="8" spans="1:19" x14ac:dyDescent="0.25">
      <c r="A8" s="2"/>
      <c r="C8" s="9" t="s">
        <v>27</v>
      </c>
      <c r="D8" s="10"/>
      <c r="E8" s="10"/>
      <c r="F8" s="11">
        <v>456</v>
      </c>
      <c r="G8" s="12"/>
      <c r="H8" s="12"/>
      <c r="I8" s="12"/>
      <c r="J8" s="138">
        <f t="shared" ref="J8:J13" si="0">AVERAGE(F8:I8)</f>
        <v>456</v>
      </c>
      <c r="K8" s="139"/>
      <c r="M8" s="8">
        <v>3</v>
      </c>
      <c r="N8" s="140">
        <v>8.8000000000000007</v>
      </c>
      <c r="O8" s="141"/>
      <c r="P8" s="2"/>
      <c r="R8" s="56" t="s">
        <v>2</v>
      </c>
      <c r="S8" s="73">
        <f>AVERAGE(J13,J70,J125)</f>
        <v>213.75</v>
      </c>
    </row>
    <row r="9" spans="1:19" x14ac:dyDescent="0.25">
      <c r="A9" s="2"/>
      <c r="C9" s="9" t="s">
        <v>28</v>
      </c>
      <c r="D9" s="11">
        <v>63.03</v>
      </c>
      <c r="E9" s="11">
        <v>6.3</v>
      </c>
      <c r="F9" s="11">
        <v>722</v>
      </c>
      <c r="G9" s="11">
        <v>783</v>
      </c>
      <c r="H9" s="11">
        <v>707</v>
      </c>
      <c r="I9" s="11">
        <v>697</v>
      </c>
      <c r="J9" s="138">
        <f t="shared" si="0"/>
        <v>727.25</v>
      </c>
      <c r="K9" s="139"/>
      <c r="M9" s="8">
        <v>4</v>
      </c>
      <c r="N9" s="140">
        <v>7.8</v>
      </c>
      <c r="O9" s="141"/>
      <c r="P9" s="2"/>
      <c r="R9" s="74" t="s">
        <v>261</v>
      </c>
      <c r="S9" s="76">
        <f>S6-S7</f>
        <v>227.33333333333337</v>
      </c>
    </row>
    <row r="10" spans="1:19" x14ac:dyDescent="0.25">
      <c r="A10" s="2"/>
      <c r="C10" s="9" t="s">
        <v>30</v>
      </c>
      <c r="D10" s="11">
        <v>62.26</v>
      </c>
      <c r="E10" s="11">
        <v>8.6999999999999993</v>
      </c>
      <c r="F10" s="11">
        <v>456</v>
      </c>
      <c r="G10" s="11">
        <v>475</v>
      </c>
      <c r="H10" s="11">
        <v>523</v>
      </c>
      <c r="I10" s="11">
        <v>461</v>
      </c>
      <c r="J10" s="138">
        <f t="shared" si="0"/>
        <v>478.75</v>
      </c>
      <c r="K10" s="139"/>
      <c r="M10" s="8">
        <v>5</v>
      </c>
      <c r="N10" s="140">
        <v>9.1</v>
      </c>
      <c r="O10" s="141"/>
      <c r="P10" s="2"/>
      <c r="R10" s="74" t="s">
        <v>31</v>
      </c>
      <c r="S10" s="76">
        <f>S7-S8</f>
        <v>231.75</v>
      </c>
    </row>
    <row r="11" spans="1:19" ht="15.75" thickBot="1" x14ac:dyDescent="0.3">
      <c r="A11" s="2"/>
      <c r="C11" s="9" t="s">
        <v>32</v>
      </c>
      <c r="D11" s="11"/>
      <c r="E11" s="11"/>
      <c r="F11" s="11">
        <v>340</v>
      </c>
      <c r="G11" s="63">
        <v>332</v>
      </c>
      <c r="H11" s="63">
        <v>386</v>
      </c>
      <c r="I11" s="63">
        <v>273</v>
      </c>
      <c r="J11" s="138">
        <f t="shared" si="0"/>
        <v>332.75</v>
      </c>
      <c r="K11" s="139"/>
      <c r="M11" s="13">
        <v>6</v>
      </c>
      <c r="N11" s="142">
        <v>8.1</v>
      </c>
      <c r="O11" s="143"/>
      <c r="P11" s="2"/>
      <c r="R11" s="74" t="s">
        <v>29</v>
      </c>
      <c r="S11" s="75">
        <f>S6-S8</f>
        <v>459.08333333333337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219</v>
      </c>
      <c r="G12" s="63">
        <v>241</v>
      </c>
      <c r="H12" s="63">
        <v>221</v>
      </c>
      <c r="I12" s="63">
        <v>191</v>
      </c>
      <c r="J12" s="138">
        <f t="shared" si="0"/>
        <v>218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0.33787465940054501</v>
      </c>
    </row>
    <row r="13" spans="1:19" ht="15.75" thickBot="1" x14ac:dyDescent="0.3">
      <c r="A13" s="2"/>
      <c r="C13" s="14" t="s">
        <v>38</v>
      </c>
      <c r="D13" s="15">
        <v>57.58</v>
      </c>
      <c r="E13" s="15">
        <v>8.4</v>
      </c>
      <c r="F13" s="15">
        <v>223</v>
      </c>
      <c r="G13" s="15">
        <v>245</v>
      </c>
      <c r="H13" s="15">
        <v>226</v>
      </c>
      <c r="I13" s="15">
        <v>193</v>
      </c>
      <c r="J13" s="144">
        <f t="shared" si="0"/>
        <v>221.75</v>
      </c>
      <c r="K13" s="145"/>
      <c r="M13" s="67" t="s">
        <v>39</v>
      </c>
      <c r="N13" s="65">
        <v>4.1900000000000004</v>
      </c>
      <c r="O13" s="66"/>
      <c r="P13" s="2"/>
      <c r="R13" s="77" t="s">
        <v>37</v>
      </c>
      <c r="S13" s="78">
        <f>S10/S7</f>
        <v>0.52020202020202022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0.68231359920733214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14.69</v>
      </c>
      <c r="E16" s="11">
        <v>9</v>
      </c>
      <c r="F16" s="22">
        <v>966</v>
      </c>
      <c r="G16" s="16"/>
      <c r="H16" s="23" t="s">
        <v>1</v>
      </c>
      <c r="I16" s="133">
        <v>5.12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65.78</v>
      </c>
      <c r="E17" s="11"/>
      <c r="F17" s="22">
        <v>216</v>
      </c>
      <c r="G17" s="16"/>
      <c r="H17" s="27" t="s">
        <v>2</v>
      </c>
      <c r="I17" s="135">
        <v>4.8600000000000003</v>
      </c>
      <c r="J17" s="135"/>
      <c r="K17" s="136"/>
      <c r="M17" s="65">
        <v>6.8</v>
      </c>
      <c r="N17" s="28">
        <v>70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62.59</v>
      </c>
      <c r="E18" s="11"/>
      <c r="F18" s="22">
        <v>219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63.54</v>
      </c>
      <c r="E20" s="11"/>
      <c r="F20" s="22">
        <v>215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75.89</v>
      </c>
      <c r="E21" s="11"/>
      <c r="F21" s="22">
        <v>1512</v>
      </c>
      <c r="G21" s="16"/>
      <c r="H21" s="125">
        <v>1</v>
      </c>
      <c r="I21" s="127">
        <v>462</v>
      </c>
      <c r="J21" s="127">
        <v>228</v>
      </c>
      <c r="K21" s="129">
        <f>((I21-J21)/I21)</f>
        <v>0.50649350649350644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75.69</v>
      </c>
      <c r="E22" s="11">
        <v>7.1</v>
      </c>
      <c r="F22" s="22">
        <v>453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441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76.239999999999995</v>
      </c>
      <c r="E24" s="11">
        <v>6.6</v>
      </c>
      <c r="F24" s="22">
        <v>1078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0.34169817806806463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1046</v>
      </c>
      <c r="G25" s="16"/>
      <c r="M25" s="118" t="s">
        <v>64</v>
      </c>
      <c r="N25" s="119"/>
      <c r="O25" s="37">
        <f>(J10-J11)/J10</f>
        <v>0.30496083550913838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0.34485349361382417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-1.7201834862385322E-2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339</v>
      </c>
      <c r="J28" s="33">
        <v>268</v>
      </c>
      <c r="K28" s="34">
        <f>I28-J28</f>
        <v>71</v>
      </c>
      <c r="M28" s="123" t="s">
        <v>73</v>
      </c>
      <c r="N28" s="124"/>
      <c r="O28" s="70">
        <f>(J10-J13)/J10</f>
        <v>0.53681462140992164</v>
      </c>
      <c r="P28" s="2"/>
    </row>
    <row r="29" spans="1:16" ht="15.75" thickBot="1" x14ac:dyDescent="0.3">
      <c r="A29" s="2"/>
      <c r="B29" s="41"/>
      <c r="C29" s="45" t="s">
        <v>74</v>
      </c>
      <c r="D29" s="33">
        <v>72.599999999999994</v>
      </c>
      <c r="E29" s="33">
        <v>68.44</v>
      </c>
      <c r="F29" s="34">
        <v>94.27</v>
      </c>
      <c r="G29" s="48">
        <v>5.5</v>
      </c>
      <c r="H29" s="65" t="s">
        <v>2</v>
      </c>
      <c r="I29" s="35">
        <v>228</v>
      </c>
      <c r="J29" s="35">
        <v>205</v>
      </c>
      <c r="K29" s="36">
        <f>I29-J29</f>
        <v>23</v>
      </c>
      <c r="L29" s="49"/>
      <c r="M29" s="113" t="s">
        <v>75</v>
      </c>
      <c r="N29" s="114"/>
      <c r="O29" s="71">
        <f>(J9-J13)/J9</f>
        <v>0.69508422138191817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77.349999999999994</v>
      </c>
      <c r="E30" s="33">
        <v>65.02</v>
      </c>
      <c r="F30" s="34">
        <v>84.06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76.05</v>
      </c>
      <c r="E31" s="33">
        <v>48.65</v>
      </c>
      <c r="F31" s="34">
        <v>63.97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53.75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474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478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480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481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479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482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574</v>
      </c>
      <c r="G64" s="12"/>
      <c r="H64" s="12"/>
      <c r="I64" s="12"/>
      <c r="J64" s="138">
        <f>AVERAGE(F64:I64)</f>
        <v>574</v>
      </c>
      <c r="K64" s="139"/>
      <c r="M64" s="8">
        <v>2</v>
      </c>
      <c r="N64" s="140">
        <v>9.3000000000000007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452</v>
      </c>
      <c r="G65" s="12"/>
      <c r="H65" s="12"/>
      <c r="I65" s="12"/>
      <c r="J65" s="138">
        <f t="shared" ref="J65:J70" si="1">AVERAGE(F65:I65)</f>
        <v>452</v>
      </c>
      <c r="K65" s="139"/>
      <c r="M65" s="8">
        <v>3</v>
      </c>
      <c r="N65" s="140">
        <v>8.9</v>
      </c>
      <c r="O65" s="141"/>
      <c r="P65" s="2"/>
    </row>
    <row r="66" spans="1:16" ht="15" customHeight="1" x14ac:dyDescent="0.25">
      <c r="A66" s="2"/>
      <c r="C66" s="9" t="s">
        <v>28</v>
      </c>
      <c r="D66" s="11">
        <v>65.56</v>
      </c>
      <c r="E66" s="11">
        <v>6.1</v>
      </c>
      <c r="F66" s="11">
        <v>653</v>
      </c>
      <c r="G66" s="11">
        <v>617</v>
      </c>
      <c r="H66" s="11">
        <v>636</v>
      </c>
      <c r="I66" s="11">
        <v>644</v>
      </c>
      <c r="J66" s="138">
        <f t="shared" si="1"/>
        <v>637.5</v>
      </c>
      <c r="K66" s="139"/>
      <c r="M66" s="8">
        <v>4</v>
      </c>
      <c r="N66" s="140">
        <v>8.3000000000000007</v>
      </c>
      <c r="O66" s="141"/>
      <c r="P66" s="2"/>
    </row>
    <row r="67" spans="1:16" ht="15" customHeight="1" x14ac:dyDescent="0.25">
      <c r="A67" s="2"/>
      <c r="C67" s="9" t="s">
        <v>30</v>
      </c>
      <c r="D67" s="11">
        <v>61.88</v>
      </c>
      <c r="E67" s="11">
        <v>8.6999999999999993</v>
      </c>
      <c r="F67" s="11">
        <v>441</v>
      </c>
      <c r="G67" s="11">
        <v>460</v>
      </c>
      <c r="H67" s="11">
        <v>464</v>
      </c>
      <c r="I67" s="11">
        <v>419</v>
      </c>
      <c r="J67" s="138">
        <f t="shared" si="1"/>
        <v>446</v>
      </c>
      <c r="K67" s="139"/>
      <c r="M67" s="8">
        <v>5</v>
      </c>
      <c r="N67" s="140">
        <v>9.4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279</v>
      </c>
      <c r="G68" s="63">
        <v>303</v>
      </c>
      <c r="H68" s="63">
        <v>329</v>
      </c>
      <c r="I68" s="63">
        <v>339</v>
      </c>
      <c r="J68" s="138">
        <f t="shared" si="1"/>
        <v>312.5</v>
      </c>
      <c r="K68" s="139"/>
      <c r="M68" s="13">
        <v>6</v>
      </c>
      <c r="N68" s="142">
        <v>8.9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192</v>
      </c>
      <c r="G69" s="63">
        <v>195</v>
      </c>
      <c r="H69" s="63">
        <v>204</v>
      </c>
      <c r="I69" s="63">
        <v>210</v>
      </c>
      <c r="J69" s="138">
        <f t="shared" si="1"/>
        <v>200.25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58.84</v>
      </c>
      <c r="E70" s="15">
        <v>8.1999999999999993</v>
      </c>
      <c r="F70" s="15">
        <v>194</v>
      </c>
      <c r="G70" s="15">
        <v>199</v>
      </c>
      <c r="H70" s="15">
        <v>208</v>
      </c>
      <c r="I70" s="15">
        <v>217</v>
      </c>
      <c r="J70" s="144">
        <f t="shared" si="1"/>
        <v>204.5</v>
      </c>
      <c r="K70" s="145"/>
      <c r="M70" s="67" t="s">
        <v>39</v>
      </c>
      <c r="N70" s="65">
        <v>3.86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19.66</v>
      </c>
      <c r="E73" s="11">
        <v>8.4</v>
      </c>
      <c r="F73" s="22">
        <v>896</v>
      </c>
      <c r="G73" s="16"/>
      <c r="H73" s="23" t="s">
        <v>1</v>
      </c>
      <c r="I73" s="133">
        <v>5.23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66.66</v>
      </c>
      <c r="E74" s="11"/>
      <c r="F74" s="22">
        <v>188</v>
      </c>
      <c r="G74" s="16"/>
      <c r="H74" s="27" t="s">
        <v>2</v>
      </c>
      <c r="I74" s="135">
        <v>4.9400000000000004</v>
      </c>
      <c r="J74" s="135"/>
      <c r="K74" s="136"/>
      <c r="M74" s="65">
        <v>6.9</v>
      </c>
      <c r="N74" s="28">
        <v>85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65.52</v>
      </c>
      <c r="E75" s="11"/>
      <c r="F75" s="22">
        <v>192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64.56</v>
      </c>
      <c r="E77" s="11"/>
      <c r="F77" s="22">
        <v>199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72.48</v>
      </c>
      <c r="E78" s="11"/>
      <c r="F78" s="22">
        <v>1325</v>
      </c>
      <c r="G78" s="16"/>
      <c r="H78" s="125">
        <v>2</v>
      </c>
      <c r="I78" s="127">
        <v>452</v>
      </c>
      <c r="J78" s="127">
        <v>137</v>
      </c>
      <c r="K78" s="129">
        <f>((I78-J78)/I78)</f>
        <v>0.69690265486725667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75.36</v>
      </c>
      <c r="E79" s="11">
        <v>7.6</v>
      </c>
      <c r="F79" s="22">
        <v>482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455</v>
      </c>
      <c r="G80" s="16"/>
      <c r="H80" s="125">
        <v>10</v>
      </c>
      <c r="I80" s="127">
        <v>448</v>
      </c>
      <c r="J80" s="127">
        <v>179</v>
      </c>
      <c r="K80" s="129">
        <f>((I80-J80)/I80)</f>
        <v>0.6004464285714286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75.94</v>
      </c>
      <c r="E81" s="11">
        <v>7.2</v>
      </c>
      <c r="F81" s="22">
        <v>1088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0.30039215686274512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1117</v>
      </c>
      <c r="G82" s="16"/>
      <c r="M82" s="118" t="s">
        <v>64</v>
      </c>
      <c r="N82" s="119"/>
      <c r="O82" s="37">
        <f>(J67-J68)/J67</f>
        <v>0.29932735426008966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0.35920000000000002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-2.1223470661672909E-2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312</v>
      </c>
      <c r="J85" s="33">
        <v>253</v>
      </c>
      <c r="K85" s="34">
        <f>I85-J85</f>
        <v>59</v>
      </c>
      <c r="M85" s="123" t="s">
        <v>73</v>
      </c>
      <c r="N85" s="124"/>
      <c r="O85" s="70">
        <f>(J67-J70)/J67</f>
        <v>0.54147982062780264</v>
      </c>
      <c r="P85" s="2"/>
    </row>
    <row r="86" spans="1:16" ht="15.75" thickBot="1" x14ac:dyDescent="0.3">
      <c r="A86" s="2"/>
      <c r="B86" s="41"/>
      <c r="C86" s="45" t="s">
        <v>74</v>
      </c>
      <c r="D86" s="33">
        <v>73.2</v>
      </c>
      <c r="E86" s="33">
        <v>69.27</v>
      </c>
      <c r="F86" s="34">
        <v>94.63</v>
      </c>
      <c r="G86" s="48">
        <v>5.4</v>
      </c>
      <c r="H86" s="65" t="s">
        <v>2</v>
      </c>
      <c r="I86" s="35">
        <v>219</v>
      </c>
      <c r="J86" s="35">
        <v>205</v>
      </c>
      <c r="K86" s="34">
        <f>I86-J86</f>
        <v>14</v>
      </c>
      <c r="L86" s="49"/>
      <c r="M86" s="113" t="s">
        <v>75</v>
      </c>
      <c r="N86" s="114"/>
      <c r="O86" s="71">
        <f>(J66-J70)/J66</f>
        <v>0.67921568627450979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78.75</v>
      </c>
      <c r="E87" s="33">
        <v>66.28</v>
      </c>
      <c r="F87" s="34">
        <v>84.17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77.150000000000006</v>
      </c>
      <c r="E88" s="33">
        <v>49.33</v>
      </c>
      <c r="F88" s="34">
        <v>63.94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483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484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485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486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487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588</v>
      </c>
      <c r="G119" s="12"/>
      <c r="H119" s="12"/>
      <c r="I119" s="12"/>
      <c r="J119" s="138">
        <f>AVERAGE(F119:I119)</f>
        <v>588</v>
      </c>
      <c r="K119" s="139"/>
      <c r="M119" s="8">
        <v>2</v>
      </c>
      <c r="N119" s="140">
        <v>9.3000000000000007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470</v>
      </c>
      <c r="G120" s="12"/>
      <c r="H120" s="12"/>
      <c r="I120" s="12"/>
      <c r="J120" s="138">
        <f t="shared" ref="J120:J125" si="2">AVERAGE(F120:I120)</f>
        <v>470</v>
      </c>
      <c r="K120" s="139"/>
      <c r="M120" s="8">
        <v>3</v>
      </c>
      <c r="N120" s="140">
        <v>8.6</v>
      </c>
      <c r="O120" s="141"/>
      <c r="P120" s="2"/>
    </row>
    <row r="121" spans="1:16" x14ac:dyDescent="0.25">
      <c r="A121" s="2"/>
      <c r="C121" s="9" t="s">
        <v>28</v>
      </c>
      <c r="D121" s="11">
        <v>64.709999999999994</v>
      </c>
      <c r="E121" s="11">
        <v>7.2</v>
      </c>
      <c r="F121" s="11">
        <v>639</v>
      </c>
      <c r="G121" s="11">
        <v>651</v>
      </c>
      <c r="H121" s="11">
        <v>666</v>
      </c>
      <c r="I121" s="11">
        <v>659</v>
      </c>
      <c r="J121" s="138">
        <f t="shared" si="2"/>
        <v>653.75</v>
      </c>
      <c r="K121" s="139"/>
      <c r="M121" s="8">
        <v>4</v>
      </c>
      <c r="N121" s="140">
        <v>7.7</v>
      </c>
      <c r="O121" s="141"/>
      <c r="P121" s="2"/>
    </row>
    <row r="122" spans="1:16" x14ac:dyDescent="0.25">
      <c r="A122" s="2"/>
      <c r="C122" s="9" t="s">
        <v>30</v>
      </c>
      <c r="D122" s="11">
        <v>62.64</v>
      </c>
      <c r="E122" s="11">
        <v>8.6</v>
      </c>
      <c r="F122" s="11">
        <v>424</v>
      </c>
      <c r="G122" s="11">
        <v>420</v>
      </c>
      <c r="H122" s="11">
        <v>412</v>
      </c>
      <c r="I122" s="11">
        <v>391</v>
      </c>
      <c r="J122" s="138">
        <f t="shared" si="2"/>
        <v>411.75</v>
      </c>
      <c r="K122" s="139"/>
      <c r="M122" s="8">
        <v>5</v>
      </c>
      <c r="N122" s="140">
        <v>9.3000000000000007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348</v>
      </c>
      <c r="G123" s="63">
        <v>344</v>
      </c>
      <c r="H123" s="63">
        <v>350</v>
      </c>
      <c r="I123" s="63">
        <v>301</v>
      </c>
      <c r="J123" s="138">
        <f t="shared" si="2"/>
        <v>335.75</v>
      </c>
      <c r="K123" s="139"/>
      <c r="M123" s="13">
        <v>6</v>
      </c>
      <c r="N123" s="142">
        <v>8.6999999999999993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211</v>
      </c>
      <c r="G124" s="63">
        <v>228</v>
      </c>
      <c r="H124" s="63">
        <v>216</v>
      </c>
      <c r="I124" s="63">
        <v>190</v>
      </c>
      <c r="J124" s="138">
        <f t="shared" si="2"/>
        <v>211.25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61.27</v>
      </c>
      <c r="E125" s="15">
        <v>8.1</v>
      </c>
      <c r="F125" s="15">
        <v>219</v>
      </c>
      <c r="G125" s="15">
        <v>222</v>
      </c>
      <c r="H125" s="15">
        <v>224</v>
      </c>
      <c r="I125" s="15">
        <v>195</v>
      </c>
      <c r="J125" s="144">
        <f t="shared" si="2"/>
        <v>215</v>
      </c>
      <c r="K125" s="145"/>
      <c r="M125" s="67" t="s">
        <v>39</v>
      </c>
      <c r="N125" s="65">
        <v>4.09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26.11</v>
      </c>
      <c r="E128" s="11">
        <v>9.6999999999999993</v>
      </c>
      <c r="F128" s="22">
        <v>1153</v>
      </c>
      <c r="G128" s="16"/>
      <c r="H128" s="23" t="s">
        <v>1</v>
      </c>
      <c r="I128" s="133">
        <v>4.82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66.88</v>
      </c>
      <c r="E129" s="11"/>
      <c r="F129" s="22">
        <v>208</v>
      </c>
      <c r="G129" s="16"/>
      <c r="H129" s="27" t="s">
        <v>2</v>
      </c>
      <c r="I129" s="135">
        <v>4.71</v>
      </c>
      <c r="J129" s="135"/>
      <c r="K129" s="136"/>
      <c r="M129" s="65">
        <v>6.8</v>
      </c>
      <c r="N129" s="28">
        <v>91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67.14</v>
      </c>
      <c r="E130" s="11"/>
      <c r="F130" s="22">
        <v>223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66.62</v>
      </c>
      <c r="E132" s="11"/>
      <c r="F132" s="22">
        <v>211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74.97</v>
      </c>
      <c r="E133" s="11"/>
      <c r="F133" s="22">
        <v>1378</v>
      </c>
      <c r="G133" s="16"/>
      <c r="H133" s="125">
        <v>5</v>
      </c>
      <c r="I133" s="127">
        <v>277</v>
      </c>
      <c r="J133" s="127">
        <v>199</v>
      </c>
      <c r="K133" s="129">
        <f>((I133-J133)/I133)</f>
        <v>0.28158844765342961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75.010000000000005</v>
      </c>
      <c r="E134" s="11">
        <v>7.4</v>
      </c>
      <c r="F134" s="22">
        <v>494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488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77.08</v>
      </c>
      <c r="E136" s="11">
        <v>7</v>
      </c>
      <c r="F136" s="22">
        <v>887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0.37017208413001912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866</v>
      </c>
      <c r="G137" s="16"/>
      <c r="M137" s="118" t="s">
        <v>64</v>
      </c>
      <c r="N137" s="119"/>
      <c r="O137" s="37">
        <f>(J122-J123)/J122</f>
        <v>0.18457802064359441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0.37081161578555472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-1.7751479289940829E-2</v>
      </c>
      <c r="P139" s="2"/>
    </row>
    <row r="140" spans="1:16" x14ac:dyDescent="0.25">
      <c r="A140" s="2"/>
      <c r="B140" s="41"/>
      <c r="C140" s="45" t="s">
        <v>71</v>
      </c>
      <c r="D140" s="33">
        <v>91.09</v>
      </c>
      <c r="E140" s="33"/>
      <c r="F140" s="34"/>
      <c r="G140" s="46"/>
      <c r="H140" s="47" t="s">
        <v>1</v>
      </c>
      <c r="I140" s="33">
        <v>661</v>
      </c>
      <c r="J140" s="33">
        <v>579</v>
      </c>
      <c r="K140" s="34">
        <f>I140-J140</f>
        <v>82</v>
      </c>
      <c r="M140" s="123" t="s">
        <v>73</v>
      </c>
      <c r="N140" s="124"/>
      <c r="O140" s="70">
        <f>(J122-J125)/J122</f>
        <v>0.47783849423193686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73.45</v>
      </c>
      <c r="E141" s="33">
        <v>69.069999999999993</v>
      </c>
      <c r="F141" s="34">
        <v>94.04</v>
      </c>
      <c r="G141" s="48">
        <v>6.1</v>
      </c>
      <c r="H141" s="65" t="s">
        <v>2</v>
      </c>
      <c r="I141" s="35">
        <v>234</v>
      </c>
      <c r="J141" s="35">
        <v>214</v>
      </c>
      <c r="K141" s="34">
        <f>I141-J141</f>
        <v>20</v>
      </c>
      <c r="L141" s="49"/>
      <c r="M141" s="113" t="s">
        <v>75</v>
      </c>
      <c r="N141" s="114"/>
      <c r="O141" s="71">
        <f>(J121-J125)/J121</f>
        <v>0.67112810707456982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76.45</v>
      </c>
      <c r="E142" s="33">
        <v>64.13</v>
      </c>
      <c r="F142" s="34">
        <v>83.89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71.95</v>
      </c>
      <c r="E143" s="33">
        <v>45.97</v>
      </c>
      <c r="F143" s="34">
        <v>63.9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54.77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91.21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488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491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490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492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489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873D-0F71-6C45-A61E-BC117A7D0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C23" sqref="C23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683.66666666666663</v>
      </c>
    </row>
    <row r="7" spans="1:19" x14ac:dyDescent="0.25">
      <c r="A7" s="2"/>
      <c r="C7" s="9" t="s">
        <v>26</v>
      </c>
      <c r="D7" s="10"/>
      <c r="E7" s="10"/>
      <c r="F7" s="11">
        <v>569</v>
      </c>
      <c r="G7" s="12"/>
      <c r="H7" s="12"/>
      <c r="I7" s="12"/>
      <c r="J7" s="138">
        <f>AVERAGE(F7:I7)</f>
        <v>569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463.33333333333331</v>
      </c>
    </row>
    <row r="8" spans="1:19" x14ac:dyDescent="0.25">
      <c r="A8" s="2"/>
      <c r="C8" s="9" t="s">
        <v>27</v>
      </c>
      <c r="D8" s="10"/>
      <c r="E8" s="10"/>
      <c r="F8" s="11">
        <v>447</v>
      </c>
      <c r="G8" s="12"/>
      <c r="H8" s="12"/>
      <c r="I8" s="12"/>
      <c r="J8" s="138">
        <f t="shared" ref="J8:J13" si="0">AVERAGE(F8:I8)</f>
        <v>447</v>
      </c>
      <c r="K8" s="139"/>
      <c r="M8" s="8">
        <v>3</v>
      </c>
      <c r="N8" s="140">
        <v>8.5</v>
      </c>
      <c r="O8" s="141"/>
      <c r="P8" s="2"/>
      <c r="R8" s="56" t="s">
        <v>2</v>
      </c>
      <c r="S8" s="73">
        <f>AVERAGE(J13,J70,J125)</f>
        <v>208.91666666666666</v>
      </c>
    </row>
    <row r="9" spans="1:19" x14ac:dyDescent="0.25">
      <c r="A9" s="2"/>
      <c r="C9" s="9" t="s">
        <v>28</v>
      </c>
      <c r="D9" s="11">
        <v>61.2</v>
      </c>
      <c r="E9" s="11">
        <v>6.6</v>
      </c>
      <c r="F9" s="11">
        <v>682</v>
      </c>
      <c r="G9" s="11">
        <v>733</v>
      </c>
      <c r="H9" s="11">
        <v>723</v>
      </c>
      <c r="I9" s="11">
        <v>696</v>
      </c>
      <c r="J9" s="138">
        <f t="shared" si="0"/>
        <v>708.5</v>
      </c>
      <c r="K9" s="139"/>
      <c r="M9" s="8">
        <v>4</v>
      </c>
      <c r="N9" s="140">
        <v>7.9</v>
      </c>
      <c r="O9" s="141"/>
      <c r="P9" s="2"/>
      <c r="R9" s="74" t="s">
        <v>261</v>
      </c>
      <c r="S9" s="76">
        <f>S6-S7</f>
        <v>220.33333333333331</v>
      </c>
    </row>
    <row r="10" spans="1:19" x14ac:dyDescent="0.25">
      <c r="A10" s="2"/>
      <c r="C10" s="9" t="s">
        <v>30</v>
      </c>
      <c r="D10" s="11">
        <v>60.14</v>
      </c>
      <c r="E10" s="11">
        <v>8.6999999999999993</v>
      </c>
      <c r="F10" s="11">
        <v>401</v>
      </c>
      <c r="G10" s="11">
        <v>409</v>
      </c>
      <c r="H10" s="11">
        <v>422</v>
      </c>
      <c r="I10" s="11">
        <v>405</v>
      </c>
      <c r="J10" s="138">
        <f t="shared" si="0"/>
        <v>409.25</v>
      </c>
      <c r="K10" s="139"/>
      <c r="M10" s="8">
        <v>5</v>
      </c>
      <c r="N10" s="140">
        <v>9.3000000000000007</v>
      </c>
      <c r="O10" s="141"/>
      <c r="P10" s="2"/>
      <c r="R10" s="74" t="s">
        <v>31</v>
      </c>
      <c r="S10" s="76">
        <f>S7-S8</f>
        <v>254.41666666666666</v>
      </c>
    </row>
    <row r="11" spans="1:19" ht="15.75" thickBot="1" x14ac:dyDescent="0.3">
      <c r="A11" s="2"/>
      <c r="C11" s="9" t="s">
        <v>32</v>
      </c>
      <c r="D11" s="11"/>
      <c r="E11" s="11"/>
      <c r="F11" s="11">
        <v>274</v>
      </c>
      <c r="G11" s="63">
        <v>259</v>
      </c>
      <c r="H11" s="63">
        <v>249</v>
      </c>
      <c r="I11" s="63">
        <v>298</v>
      </c>
      <c r="J11" s="138">
        <f t="shared" si="0"/>
        <v>270</v>
      </c>
      <c r="K11" s="139"/>
      <c r="M11" s="13">
        <v>6</v>
      </c>
      <c r="N11" s="142">
        <v>8.5</v>
      </c>
      <c r="O11" s="143"/>
      <c r="P11" s="2"/>
      <c r="R11" s="74" t="s">
        <v>29</v>
      </c>
      <c r="S11" s="75">
        <f>S6-S8</f>
        <v>474.75</v>
      </c>
    </row>
    <row r="12" spans="1:19" ht="15.75" thickBot="1" x14ac:dyDescent="0.3">
      <c r="A12" s="2"/>
      <c r="C12" s="9" t="s">
        <v>34</v>
      </c>
      <c r="D12" s="11"/>
      <c r="E12" s="11"/>
      <c r="F12" s="11">
        <v>185</v>
      </c>
      <c r="G12" s="63">
        <v>178</v>
      </c>
      <c r="H12" s="63">
        <v>175</v>
      </c>
      <c r="I12" s="63">
        <v>152</v>
      </c>
      <c r="J12" s="138">
        <f t="shared" si="0"/>
        <v>172.5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0.32228181374939052</v>
      </c>
    </row>
    <row r="13" spans="1:19" ht="15.75" thickBot="1" x14ac:dyDescent="0.3">
      <c r="A13" s="2"/>
      <c r="C13" s="14" t="s">
        <v>38</v>
      </c>
      <c r="D13" s="15">
        <v>58.56</v>
      </c>
      <c r="E13" s="15">
        <v>8.6</v>
      </c>
      <c r="F13" s="15">
        <v>189</v>
      </c>
      <c r="G13" s="15">
        <v>180</v>
      </c>
      <c r="H13" s="15">
        <v>178</v>
      </c>
      <c r="I13" s="15">
        <v>157</v>
      </c>
      <c r="J13" s="144">
        <f t="shared" si="0"/>
        <v>176</v>
      </c>
      <c r="K13" s="145"/>
      <c r="M13" s="67" t="s">
        <v>39</v>
      </c>
      <c r="N13" s="65">
        <v>4.21</v>
      </c>
      <c r="O13" s="66"/>
      <c r="P13" s="2"/>
      <c r="R13" s="77" t="s">
        <v>37</v>
      </c>
      <c r="S13" s="78">
        <f>S10/S7</f>
        <v>0.54910071942446048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0.69441735738664068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11.96</v>
      </c>
      <c r="E16" s="11">
        <v>8.3000000000000007</v>
      </c>
      <c r="F16" s="22">
        <v>964</v>
      </c>
      <c r="G16" s="16"/>
      <c r="H16" s="23" t="s">
        <v>1</v>
      </c>
      <c r="I16" s="133">
        <v>4.9000000000000004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64.150000000000006</v>
      </c>
      <c r="E17" s="11"/>
      <c r="F17" s="22">
        <v>195</v>
      </c>
      <c r="G17" s="16"/>
      <c r="H17" s="27" t="s">
        <v>2</v>
      </c>
      <c r="I17" s="135">
        <v>4.66</v>
      </c>
      <c r="J17" s="135"/>
      <c r="K17" s="136"/>
      <c r="M17" s="65">
        <v>7</v>
      </c>
      <c r="N17" s="28">
        <v>95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64.05</v>
      </c>
      <c r="E18" s="11"/>
      <c r="F18" s="22">
        <v>190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65.45</v>
      </c>
      <c r="E20" s="11"/>
      <c r="F20" s="22">
        <v>192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76.41</v>
      </c>
      <c r="E21" s="11"/>
      <c r="F21" s="22">
        <v>1229</v>
      </c>
      <c r="G21" s="16"/>
      <c r="H21" s="125">
        <v>4</v>
      </c>
      <c r="I21" s="127">
        <v>411</v>
      </c>
      <c r="J21" s="127">
        <v>327</v>
      </c>
      <c r="K21" s="129">
        <f>((I21-J21)/I21)</f>
        <v>0.20437956204379562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74.69</v>
      </c>
      <c r="E22" s="11">
        <v>7.6</v>
      </c>
      <c r="F22" s="22">
        <v>488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452</v>
      </c>
      <c r="G23" s="16"/>
      <c r="H23" s="125">
        <v>6</v>
      </c>
      <c r="I23" s="127">
        <v>285</v>
      </c>
      <c r="J23" s="127">
        <v>129</v>
      </c>
      <c r="K23" s="129">
        <f>((I23-J23)/I23)</f>
        <v>0.54736842105263162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75.430000000000007</v>
      </c>
      <c r="E24" s="11">
        <v>7.4</v>
      </c>
      <c r="F24" s="22">
        <v>1069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0.4223712067748765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1050</v>
      </c>
      <c r="G25" s="16"/>
      <c r="M25" s="118" t="s">
        <v>64</v>
      </c>
      <c r="N25" s="119"/>
      <c r="O25" s="37">
        <f>(J10-J11)/J10</f>
        <v>0.34025656689065364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0.3611111111111111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-2.0289855072463767E-2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72</v>
      </c>
      <c r="I28" s="33">
        <v>309</v>
      </c>
      <c r="J28" s="33">
        <v>247</v>
      </c>
      <c r="K28" s="34">
        <f>I28-J28</f>
        <v>62</v>
      </c>
      <c r="M28" s="123" t="s">
        <v>73</v>
      </c>
      <c r="N28" s="124"/>
      <c r="O28" s="70">
        <f>(J10-J13)/J10</f>
        <v>0.56994502138057423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68.98</v>
      </c>
      <c r="F29" s="34">
        <v>94.36</v>
      </c>
      <c r="G29" s="48">
        <v>5.4</v>
      </c>
      <c r="H29" s="65" t="s">
        <v>2</v>
      </c>
      <c r="I29" s="35">
        <v>212</v>
      </c>
      <c r="J29" s="35">
        <v>197</v>
      </c>
      <c r="K29" s="36">
        <f>I29-J29</f>
        <v>15</v>
      </c>
      <c r="L29" s="49"/>
      <c r="M29" s="113" t="s">
        <v>75</v>
      </c>
      <c r="N29" s="114"/>
      <c r="O29" s="71">
        <f>(J9-J13)/J9</f>
        <v>0.75158786167960479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66.260000000000005</v>
      </c>
      <c r="F30" s="34">
        <v>84.46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77.55</v>
      </c>
      <c r="E31" s="33">
        <v>50.21</v>
      </c>
      <c r="F31" s="34">
        <v>64.75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54.4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493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496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497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495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494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498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 t="s">
        <v>499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586</v>
      </c>
      <c r="G64" s="12"/>
      <c r="H64" s="12"/>
      <c r="I64" s="12"/>
      <c r="J64" s="138">
        <f>AVERAGE(F64:I64)</f>
        <v>586</v>
      </c>
      <c r="K64" s="139"/>
      <c r="M64" s="8">
        <v>2</v>
      </c>
      <c r="N64" s="140">
        <v>9.1999999999999993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462</v>
      </c>
      <c r="G65" s="12"/>
      <c r="H65" s="12"/>
      <c r="I65" s="12"/>
      <c r="J65" s="138">
        <f t="shared" ref="J65:J70" si="1">AVERAGE(F65:I65)</f>
        <v>462</v>
      </c>
      <c r="K65" s="139"/>
      <c r="M65" s="8">
        <v>3</v>
      </c>
      <c r="N65" s="140">
        <v>8.6</v>
      </c>
      <c r="O65" s="141"/>
      <c r="P65" s="2"/>
    </row>
    <row r="66" spans="1:16" ht="15" customHeight="1" x14ac:dyDescent="0.25">
      <c r="A66" s="2"/>
      <c r="C66" s="9" t="s">
        <v>28</v>
      </c>
      <c r="D66" s="11">
        <v>63.9</v>
      </c>
      <c r="E66" s="11">
        <v>6</v>
      </c>
      <c r="F66" s="11">
        <v>690</v>
      </c>
      <c r="G66" s="11">
        <v>702</v>
      </c>
      <c r="H66" s="11">
        <v>679</v>
      </c>
      <c r="I66" s="11">
        <v>639</v>
      </c>
      <c r="J66" s="138">
        <f t="shared" si="1"/>
        <v>677.5</v>
      </c>
      <c r="K66" s="139"/>
      <c r="M66" s="8">
        <v>4</v>
      </c>
      <c r="N66" s="140">
        <v>7.9</v>
      </c>
      <c r="O66" s="141"/>
      <c r="P66" s="2"/>
    </row>
    <row r="67" spans="1:16" ht="15" customHeight="1" x14ac:dyDescent="0.25">
      <c r="A67" s="2"/>
      <c r="C67" s="9" t="s">
        <v>30</v>
      </c>
      <c r="D67" s="11">
        <v>62.11</v>
      </c>
      <c r="E67" s="11">
        <v>9</v>
      </c>
      <c r="F67" s="11">
        <v>411</v>
      </c>
      <c r="G67" s="11">
        <v>438</v>
      </c>
      <c r="H67" s="11">
        <v>460</v>
      </c>
      <c r="I67" s="11">
        <v>509</v>
      </c>
      <c r="J67" s="138">
        <f t="shared" si="1"/>
        <v>454.5</v>
      </c>
      <c r="K67" s="139"/>
      <c r="M67" s="8">
        <v>5</v>
      </c>
      <c r="N67" s="140">
        <v>9.6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305</v>
      </c>
      <c r="G68" s="63">
        <v>327</v>
      </c>
      <c r="H68" s="63">
        <v>338</v>
      </c>
      <c r="I68" s="63">
        <v>366</v>
      </c>
      <c r="J68" s="138">
        <f t="shared" si="1"/>
        <v>334</v>
      </c>
      <c r="K68" s="139"/>
      <c r="M68" s="13">
        <v>6</v>
      </c>
      <c r="N68" s="142">
        <v>9.1999999999999993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171</v>
      </c>
      <c r="G69" s="63">
        <v>188</v>
      </c>
      <c r="H69" s="63">
        <v>222</v>
      </c>
      <c r="I69" s="63">
        <v>236</v>
      </c>
      <c r="J69" s="138">
        <f t="shared" si="1"/>
        <v>204.25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61.45</v>
      </c>
      <c r="E70" s="15">
        <v>8.3000000000000007</v>
      </c>
      <c r="F70" s="15">
        <v>175</v>
      </c>
      <c r="G70" s="15">
        <v>192</v>
      </c>
      <c r="H70" s="15">
        <v>224</v>
      </c>
      <c r="I70" s="15">
        <v>231</v>
      </c>
      <c r="J70" s="144">
        <f t="shared" si="1"/>
        <v>205.5</v>
      </c>
      <c r="K70" s="145"/>
      <c r="M70" s="67" t="s">
        <v>39</v>
      </c>
      <c r="N70" s="65">
        <v>3.76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7.23</v>
      </c>
      <c r="E73" s="11">
        <v>6.8</v>
      </c>
      <c r="F73" s="22">
        <v>1026</v>
      </c>
      <c r="G73" s="16"/>
      <c r="H73" s="23" t="s">
        <v>1</v>
      </c>
      <c r="I73" s="133">
        <v>4.8499999999999996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67.739999999999995</v>
      </c>
      <c r="E74" s="11"/>
      <c r="F74" s="22">
        <v>188</v>
      </c>
      <c r="G74" s="16"/>
      <c r="H74" s="27" t="s">
        <v>2</v>
      </c>
      <c r="I74" s="135">
        <v>4.54</v>
      </c>
      <c r="J74" s="135"/>
      <c r="K74" s="136"/>
      <c r="M74" s="65">
        <v>7.2</v>
      </c>
      <c r="N74" s="28">
        <v>85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67.819999999999993</v>
      </c>
      <c r="E75" s="11"/>
      <c r="F75" s="22">
        <v>182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68.319999999999993</v>
      </c>
      <c r="E77" s="11"/>
      <c r="F77" s="22">
        <v>195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74.72</v>
      </c>
      <c r="E78" s="11"/>
      <c r="F78" s="22">
        <v>1409</v>
      </c>
      <c r="G78" s="16"/>
      <c r="H78" s="125">
        <v>7</v>
      </c>
      <c r="I78" s="127">
        <v>336</v>
      </c>
      <c r="J78" s="127">
        <v>160</v>
      </c>
      <c r="K78" s="129">
        <f>((I78-J78)/I78)</f>
        <v>0.52380952380952384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75.61</v>
      </c>
      <c r="E79" s="11">
        <v>7.4</v>
      </c>
      <c r="F79" s="22">
        <v>440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421</v>
      </c>
      <c r="G80" s="16"/>
      <c r="H80" s="125"/>
      <c r="I80" s="127"/>
      <c r="J80" s="127"/>
      <c r="K80" s="129" t="e">
        <f>((I80-J80)/I80)</f>
        <v>#DIV/0!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75.92</v>
      </c>
      <c r="E81" s="11">
        <v>7</v>
      </c>
      <c r="F81" s="22">
        <v>996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0.32915129151291511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923</v>
      </c>
      <c r="G82" s="16"/>
      <c r="M82" s="118" t="s">
        <v>64</v>
      </c>
      <c r="N82" s="119"/>
      <c r="O82" s="37">
        <f>(J67-J68)/J67</f>
        <v>0.26512651265126513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0.38847305389221559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-6.1199510403916772E-3</v>
      </c>
      <c r="P84" s="2"/>
    </row>
    <row r="85" spans="1:16" x14ac:dyDescent="0.25">
      <c r="A85" s="2"/>
      <c r="B85" s="41"/>
      <c r="C85" s="45" t="s">
        <v>71</v>
      </c>
      <c r="D85" s="33">
        <v>91.1</v>
      </c>
      <c r="E85" s="33"/>
      <c r="F85" s="34"/>
      <c r="G85" s="46"/>
      <c r="H85" s="47" t="s">
        <v>1</v>
      </c>
      <c r="I85" s="33">
        <v>324</v>
      </c>
      <c r="J85" s="33">
        <v>265</v>
      </c>
      <c r="K85" s="34">
        <f>I85-J85</f>
        <v>59</v>
      </c>
      <c r="M85" s="123" t="s">
        <v>73</v>
      </c>
      <c r="N85" s="124"/>
      <c r="O85" s="70">
        <f>(J67-J70)/J67</f>
        <v>0.54785478547854782</v>
      </c>
      <c r="P85" s="2"/>
    </row>
    <row r="86" spans="1:16" ht="15.75" thickBot="1" x14ac:dyDescent="0.3">
      <c r="A86" s="2"/>
      <c r="B86" s="41"/>
      <c r="C86" s="45" t="s">
        <v>74</v>
      </c>
      <c r="D86" s="33">
        <v>72.8</v>
      </c>
      <c r="E86" s="33">
        <v>68.819999999999993</v>
      </c>
      <c r="F86" s="34">
        <v>94.53</v>
      </c>
      <c r="G86" s="48">
        <v>5.4</v>
      </c>
      <c r="H86" s="65" t="s">
        <v>2</v>
      </c>
      <c r="I86" s="35">
        <v>226</v>
      </c>
      <c r="J86" s="35">
        <v>207</v>
      </c>
      <c r="K86" s="34">
        <f>I86-J86</f>
        <v>19</v>
      </c>
      <c r="L86" s="49"/>
      <c r="M86" s="113" t="s">
        <v>75</v>
      </c>
      <c r="N86" s="114"/>
      <c r="O86" s="71">
        <f>(J66-J70)/J66</f>
        <v>0.6966789667896679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77.95</v>
      </c>
      <c r="E87" s="33">
        <v>65.77</v>
      </c>
      <c r="F87" s="34">
        <v>84.37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77.5</v>
      </c>
      <c r="E88" s="33">
        <v>49.4</v>
      </c>
      <c r="F88" s="34">
        <v>63.74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500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501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278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164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502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97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606</v>
      </c>
      <c r="G119" s="12"/>
      <c r="H119" s="12"/>
      <c r="I119" s="12"/>
      <c r="J119" s="138">
        <f>AVERAGE(F119:I119)</f>
        <v>606</v>
      </c>
      <c r="K119" s="139"/>
      <c r="M119" s="8">
        <v>2</v>
      </c>
      <c r="N119" s="140">
        <v>9.3000000000000007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477</v>
      </c>
      <c r="G120" s="12"/>
      <c r="H120" s="12"/>
      <c r="I120" s="12"/>
      <c r="J120" s="138">
        <f t="shared" ref="J120:J125" si="2">AVERAGE(F120:I120)</f>
        <v>477</v>
      </c>
      <c r="K120" s="139"/>
      <c r="M120" s="8">
        <v>3</v>
      </c>
      <c r="N120" s="140">
        <v>8.8000000000000007</v>
      </c>
      <c r="O120" s="141"/>
      <c r="P120" s="2"/>
    </row>
    <row r="121" spans="1:16" x14ac:dyDescent="0.25">
      <c r="A121" s="2"/>
      <c r="C121" s="9" t="s">
        <v>28</v>
      </c>
      <c r="D121" s="11">
        <v>64.81</v>
      </c>
      <c r="E121" s="11">
        <v>7.2</v>
      </c>
      <c r="F121" s="11">
        <v>651</v>
      </c>
      <c r="G121" s="11">
        <v>669</v>
      </c>
      <c r="H121" s="11">
        <v>691</v>
      </c>
      <c r="I121" s="11">
        <v>649</v>
      </c>
      <c r="J121" s="138">
        <f t="shared" si="2"/>
        <v>665</v>
      </c>
      <c r="K121" s="139"/>
      <c r="M121" s="8">
        <v>4</v>
      </c>
      <c r="N121" s="140">
        <v>8.4</v>
      </c>
      <c r="O121" s="141"/>
      <c r="P121" s="2"/>
    </row>
    <row r="122" spans="1:16" x14ac:dyDescent="0.25">
      <c r="A122" s="2"/>
      <c r="C122" s="9" t="s">
        <v>30</v>
      </c>
      <c r="D122" s="11">
        <v>62.06</v>
      </c>
      <c r="E122" s="11">
        <v>8.8000000000000007</v>
      </c>
      <c r="F122" s="11">
        <v>531</v>
      </c>
      <c r="G122" s="11">
        <v>533</v>
      </c>
      <c r="H122" s="11">
        <v>551</v>
      </c>
      <c r="I122" s="11">
        <v>490</v>
      </c>
      <c r="J122" s="138">
        <f t="shared" si="2"/>
        <v>526.25</v>
      </c>
      <c r="K122" s="139"/>
      <c r="M122" s="8">
        <v>5</v>
      </c>
      <c r="N122" s="140">
        <v>9.4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375</v>
      </c>
      <c r="G123" s="63">
        <v>381</v>
      </c>
      <c r="H123" s="63">
        <v>402</v>
      </c>
      <c r="I123" s="63">
        <v>399</v>
      </c>
      <c r="J123" s="138">
        <f t="shared" si="2"/>
        <v>389.25</v>
      </c>
      <c r="K123" s="139"/>
      <c r="M123" s="13">
        <v>6</v>
      </c>
      <c r="N123" s="142">
        <v>8.6999999999999993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225</v>
      </c>
      <c r="G124" s="63">
        <v>233</v>
      </c>
      <c r="H124" s="63">
        <v>242</v>
      </c>
      <c r="I124" s="63">
        <v>248</v>
      </c>
      <c r="J124" s="138">
        <f t="shared" si="2"/>
        <v>237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61.67</v>
      </c>
      <c r="E125" s="15">
        <v>8</v>
      </c>
      <c r="F125" s="15">
        <v>233</v>
      </c>
      <c r="G125" s="15">
        <v>241</v>
      </c>
      <c r="H125" s="15">
        <v>252</v>
      </c>
      <c r="I125" s="15">
        <v>255</v>
      </c>
      <c r="J125" s="144">
        <f t="shared" si="2"/>
        <v>245.25</v>
      </c>
      <c r="K125" s="145"/>
      <c r="M125" s="67" t="s">
        <v>39</v>
      </c>
      <c r="N125" s="65">
        <v>4.74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14.51</v>
      </c>
      <c r="E128" s="11">
        <v>9.9</v>
      </c>
      <c r="F128" s="22">
        <v>1206</v>
      </c>
      <c r="G128" s="16"/>
      <c r="H128" s="23" t="s">
        <v>1</v>
      </c>
      <c r="I128" s="133">
        <v>5.15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66.77</v>
      </c>
      <c r="E129" s="11"/>
      <c r="F129" s="22">
        <v>200</v>
      </c>
      <c r="G129" s="16"/>
      <c r="H129" s="27" t="s">
        <v>2</v>
      </c>
      <c r="I129" s="135">
        <v>4.71</v>
      </c>
      <c r="J129" s="135"/>
      <c r="K129" s="136"/>
      <c r="M129" s="65">
        <v>6.9</v>
      </c>
      <c r="N129" s="28">
        <v>101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65.489999999999995</v>
      </c>
      <c r="E130" s="11"/>
      <c r="F130" s="22">
        <v>235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66.09</v>
      </c>
      <c r="E132" s="11"/>
      <c r="F132" s="22">
        <v>209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75.62</v>
      </c>
      <c r="E133" s="11"/>
      <c r="F133" s="22">
        <v>1448</v>
      </c>
      <c r="G133" s="16"/>
      <c r="H133" s="125">
        <v>8</v>
      </c>
      <c r="I133" s="127">
        <v>439</v>
      </c>
      <c r="J133" s="127">
        <v>278</v>
      </c>
      <c r="K133" s="129">
        <f>((I133-J133)/I133)</f>
        <v>0.36674259681093396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74.75</v>
      </c>
      <c r="E134" s="11"/>
      <c r="F134" s="22">
        <v>551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544</v>
      </c>
      <c r="G135" s="16"/>
      <c r="H135" s="125">
        <v>11</v>
      </c>
      <c r="I135" s="127">
        <v>588</v>
      </c>
      <c r="J135" s="127">
        <v>466</v>
      </c>
      <c r="K135" s="129">
        <f>((I135-J135)/I135)</f>
        <v>0.20748299319727892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76.06</v>
      </c>
      <c r="E136" s="11"/>
      <c r="F136" s="22">
        <v>921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0.20864661654135339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914</v>
      </c>
      <c r="G137" s="16"/>
      <c r="M137" s="118" t="s">
        <v>64</v>
      </c>
      <c r="N137" s="119"/>
      <c r="O137" s="37">
        <f>(J122-J123)/J122</f>
        <v>0.26033254156769597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0.39113680154142583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-3.4810126582278479E-2</v>
      </c>
      <c r="P139" s="2"/>
    </row>
    <row r="140" spans="1:16" x14ac:dyDescent="0.25">
      <c r="A140" s="2"/>
      <c r="B140" s="41"/>
      <c r="C140" s="45" t="s">
        <v>71</v>
      </c>
      <c r="D140" s="33">
        <v>91.02</v>
      </c>
      <c r="E140" s="33"/>
      <c r="F140" s="34"/>
      <c r="G140" s="46"/>
      <c r="H140" s="47" t="s">
        <v>1</v>
      </c>
      <c r="I140" s="33">
        <v>889</v>
      </c>
      <c r="J140" s="33">
        <v>801</v>
      </c>
      <c r="K140" s="34">
        <f>I140-J140</f>
        <v>88</v>
      </c>
      <c r="M140" s="123" t="s">
        <v>73</v>
      </c>
      <c r="N140" s="124"/>
      <c r="O140" s="70">
        <f>(J122-J125)/J122</f>
        <v>0.53396674584323045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67.930000000000007</v>
      </c>
      <c r="F141" s="34">
        <v>93.25</v>
      </c>
      <c r="G141" s="48">
        <v>6.1</v>
      </c>
      <c r="H141" s="65" t="s">
        <v>2</v>
      </c>
      <c r="I141" s="35">
        <v>268</v>
      </c>
      <c r="J141" s="35">
        <v>244</v>
      </c>
      <c r="K141" s="34">
        <f>I141-J141</f>
        <v>24</v>
      </c>
      <c r="L141" s="49"/>
      <c r="M141" s="113" t="s">
        <v>75</v>
      </c>
      <c r="N141" s="114"/>
      <c r="O141" s="71">
        <f>(J121-J125)/J121</f>
        <v>0.63120300751879699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77.25</v>
      </c>
      <c r="E142" s="33">
        <v>64.989999999999995</v>
      </c>
      <c r="F142" s="34">
        <v>84.14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72.849999999999994</v>
      </c>
      <c r="E143" s="33">
        <v>46.15</v>
      </c>
      <c r="F143" s="34">
        <v>63.36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56.01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503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505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506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507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504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M15" sqref="M15:O15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720.5</v>
      </c>
    </row>
    <row r="7" spans="1:19" x14ac:dyDescent="0.25">
      <c r="A7" s="2"/>
      <c r="C7" s="9" t="s">
        <v>26</v>
      </c>
      <c r="D7" s="10"/>
      <c r="E7" s="10"/>
      <c r="F7" s="11">
        <v>580</v>
      </c>
      <c r="G7" s="12"/>
      <c r="H7" s="12"/>
      <c r="I7" s="12"/>
      <c r="J7" s="138">
        <f>AVERAGE(F7:I7)</f>
        <v>580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517.16666666666663</v>
      </c>
    </row>
    <row r="8" spans="1:19" x14ac:dyDescent="0.25">
      <c r="A8" s="2"/>
      <c r="C8" s="9" t="s">
        <v>27</v>
      </c>
      <c r="D8" s="10"/>
      <c r="E8" s="10"/>
      <c r="F8" s="11">
        <v>459</v>
      </c>
      <c r="G8" s="12"/>
      <c r="H8" s="12"/>
      <c r="I8" s="12"/>
      <c r="J8" s="138">
        <f t="shared" ref="J8:J13" si="0">AVERAGE(F8:I8)</f>
        <v>459</v>
      </c>
      <c r="K8" s="139"/>
      <c r="M8" s="8">
        <v>3</v>
      </c>
      <c r="N8" s="140">
        <v>8.8000000000000007</v>
      </c>
      <c r="O8" s="141"/>
      <c r="P8" s="2"/>
      <c r="R8" s="56" t="s">
        <v>2</v>
      </c>
      <c r="S8" s="73">
        <f>AVERAGE(J13,J70,J125)</f>
        <v>259.83333333333331</v>
      </c>
    </row>
    <row r="9" spans="1:19" x14ac:dyDescent="0.25">
      <c r="A9" s="2"/>
      <c r="C9" s="9" t="s">
        <v>28</v>
      </c>
      <c r="D9" s="11">
        <v>64.53</v>
      </c>
      <c r="E9" s="11">
        <v>6.4</v>
      </c>
      <c r="F9" s="11">
        <v>690</v>
      </c>
      <c r="G9" s="11">
        <v>726</v>
      </c>
      <c r="H9" s="11">
        <v>744</v>
      </c>
      <c r="I9" s="11">
        <v>747</v>
      </c>
      <c r="J9" s="138">
        <f t="shared" si="0"/>
        <v>726.75</v>
      </c>
      <c r="K9" s="139"/>
      <c r="M9" s="8">
        <v>4</v>
      </c>
      <c r="N9" s="140">
        <v>8.1999999999999993</v>
      </c>
      <c r="O9" s="141"/>
      <c r="P9" s="2"/>
      <c r="R9" s="74" t="s">
        <v>261</v>
      </c>
      <c r="S9" s="76">
        <f>S6-S7</f>
        <v>203.33333333333337</v>
      </c>
    </row>
    <row r="10" spans="1:19" x14ac:dyDescent="0.25">
      <c r="A10" s="2"/>
      <c r="C10" s="9" t="s">
        <v>30</v>
      </c>
      <c r="D10" s="11">
        <v>63.33</v>
      </c>
      <c r="E10" s="11">
        <v>8.8000000000000007</v>
      </c>
      <c r="F10" s="11">
        <v>508</v>
      </c>
      <c r="G10" s="11">
        <v>523</v>
      </c>
      <c r="H10" s="11">
        <v>482</v>
      </c>
      <c r="I10" s="11">
        <v>428</v>
      </c>
      <c r="J10" s="138">
        <f t="shared" si="0"/>
        <v>485.25</v>
      </c>
      <c r="K10" s="139"/>
      <c r="M10" s="8">
        <v>5</v>
      </c>
      <c r="N10" s="140">
        <v>9.3000000000000007</v>
      </c>
      <c r="O10" s="141"/>
      <c r="P10" s="2"/>
      <c r="R10" s="74" t="s">
        <v>31</v>
      </c>
      <c r="S10" s="76">
        <f>S7-S8</f>
        <v>257.33333333333331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459</v>
      </c>
      <c r="G11" s="63">
        <v>478</v>
      </c>
      <c r="H11" s="63">
        <v>372</v>
      </c>
      <c r="I11" s="63">
        <v>307</v>
      </c>
      <c r="J11" s="138">
        <f t="shared" si="0"/>
        <v>404</v>
      </c>
      <c r="K11" s="139"/>
      <c r="M11" s="13">
        <v>6</v>
      </c>
      <c r="N11" s="142">
        <v>8.8000000000000007</v>
      </c>
      <c r="O11" s="143"/>
      <c r="P11" s="2"/>
      <c r="R11" s="74" t="s">
        <v>29</v>
      </c>
      <c r="S11" s="75">
        <f>S6-S8</f>
        <v>460.66666666666669</v>
      </c>
    </row>
    <row r="12" spans="1:19" ht="15.75" thickBot="1" x14ac:dyDescent="0.3">
      <c r="A12" s="2"/>
      <c r="C12" s="9" t="s">
        <v>34</v>
      </c>
      <c r="D12" s="11"/>
      <c r="E12" s="11"/>
      <c r="F12" s="11">
        <v>305</v>
      </c>
      <c r="G12" s="63">
        <v>330</v>
      </c>
      <c r="H12" s="63">
        <v>306</v>
      </c>
      <c r="I12" s="63">
        <v>251</v>
      </c>
      <c r="J12" s="138">
        <f t="shared" si="0"/>
        <v>298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0.28221142724959525</v>
      </c>
    </row>
    <row r="13" spans="1:19" ht="15.75" thickBot="1" x14ac:dyDescent="0.3">
      <c r="A13" s="2"/>
      <c r="C13" s="14" t="s">
        <v>38</v>
      </c>
      <c r="D13" s="15">
        <v>63.02</v>
      </c>
      <c r="E13" s="15">
        <v>8.4</v>
      </c>
      <c r="F13" s="15">
        <v>310</v>
      </c>
      <c r="G13" s="15">
        <v>331</v>
      </c>
      <c r="H13" s="15">
        <v>313</v>
      </c>
      <c r="I13" s="15">
        <v>254</v>
      </c>
      <c r="J13" s="144">
        <f t="shared" si="0"/>
        <v>302</v>
      </c>
      <c r="K13" s="145"/>
      <c r="M13" s="67" t="s">
        <v>39</v>
      </c>
      <c r="N13" s="65">
        <v>4.5199999999999996</v>
      </c>
      <c r="O13" s="66"/>
      <c r="P13" s="2"/>
      <c r="R13" s="77" t="s">
        <v>37</v>
      </c>
      <c r="S13" s="78">
        <f>S10/S7</f>
        <v>0.49758298420883018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0.63937080730973861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9.0500000000000007</v>
      </c>
      <c r="E16" s="11">
        <v>7.5</v>
      </c>
      <c r="F16" s="22">
        <v>1053</v>
      </c>
      <c r="G16" s="16"/>
      <c r="H16" s="23" t="s">
        <v>1</v>
      </c>
      <c r="I16" s="133">
        <v>5.51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67.540000000000006</v>
      </c>
      <c r="E17" s="11"/>
      <c r="F17" s="22">
        <v>308</v>
      </c>
      <c r="G17" s="16"/>
      <c r="H17" s="27" t="s">
        <v>2</v>
      </c>
      <c r="I17" s="135">
        <v>5.18</v>
      </c>
      <c r="J17" s="135"/>
      <c r="K17" s="136"/>
      <c r="M17" s="65">
        <v>6.8</v>
      </c>
      <c r="N17" s="28">
        <v>75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70.45</v>
      </c>
      <c r="E18" s="11"/>
      <c r="F18" s="22">
        <v>304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67.62</v>
      </c>
      <c r="E20" s="11"/>
      <c r="F20" s="22">
        <v>301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74.260000000000005</v>
      </c>
      <c r="E21" s="11"/>
      <c r="F21" s="22">
        <v>1327</v>
      </c>
      <c r="G21" s="16"/>
      <c r="H21" s="125">
        <v>1</v>
      </c>
      <c r="I21" s="127">
        <v>521</v>
      </c>
      <c r="J21" s="127">
        <v>342</v>
      </c>
      <c r="K21" s="129">
        <f>((I21-J21)/I21)</f>
        <v>0.34357005758157388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75.7</v>
      </c>
      <c r="E22" s="11">
        <v>7.4</v>
      </c>
      <c r="F22" s="22">
        <v>519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565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76.19</v>
      </c>
      <c r="E24" s="11">
        <v>7</v>
      </c>
      <c r="F24" s="22">
        <v>1063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0.33230134158926727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1123</v>
      </c>
      <c r="G25" s="16"/>
      <c r="M25" s="118" t="s">
        <v>64</v>
      </c>
      <c r="N25" s="119"/>
      <c r="O25" s="37">
        <f>(J10-J11)/J10</f>
        <v>0.16743946419371458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0.26237623762376239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-1.3422818791946308E-2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72</v>
      </c>
      <c r="I28" s="33">
        <v>369</v>
      </c>
      <c r="J28" s="33">
        <v>300</v>
      </c>
      <c r="K28" s="34">
        <f>I28-J28</f>
        <v>69</v>
      </c>
      <c r="M28" s="123" t="s">
        <v>73</v>
      </c>
      <c r="N28" s="124"/>
      <c r="O28" s="70">
        <f>(J10-J13)/J10</f>
        <v>0.37764039155074702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69.260000000000005</v>
      </c>
      <c r="F29" s="34">
        <v>94.62</v>
      </c>
      <c r="G29" s="48">
        <v>5.5</v>
      </c>
      <c r="H29" s="65" t="s">
        <v>2</v>
      </c>
      <c r="I29" s="35">
        <v>285</v>
      </c>
      <c r="J29" s="35">
        <v>262</v>
      </c>
      <c r="K29" s="36">
        <f>I29-J29</f>
        <v>23</v>
      </c>
      <c r="L29" s="49"/>
      <c r="M29" s="113" t="s">
        <v>75</v>
      </c>
      <c r="N29" s="114"/>
      <c r="O29" s="71">
        <f>(J9-J13)/J9</f>
        <v>0.58445132438940484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79.400000000000006</v>
      </c>
      <c r="E30" s="33">
        <v>67.239999999999995</v>
      </c>
      <c r="F30" s="34">
        <v>84.69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77.55</v>
      </c>
      <c r="E31" s="33">
        <v>49.46</v>
      </c>
      <c r="F31" s="34">
        <v>63.78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55.35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91.6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508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509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510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512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511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 t="s">
        <v>513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582</v>
      </c>
      <c r="G64" s="12"/>
      <c r="H64" s="12"/>
      <c r="I64" s="12"/>
      <c r="J64" s="138">
        <f>AVERAGE(F64:I64)</f>
        <v>582</v>
      </c>
      <c r="K64" s="139"/>
      <c r="M64" s="8">
        <v>2</v>
      </c>
      <c r="N64" s="140">
        <v>9.4</v>
      </c>
      <c r="O64" s="141"/>
      <c r="P64" s="2"/>
    </row>
    <row r="65" spans="1:18" x14ac:dyDescent="0.25">
      <c r="A65" s="2"/>
      <c r="C65" s="9" t="s">
        <v>27</v>
      </c>
      <c r="D65" s="10"/>
      <c r="E65" s="10"/>
      <c r="F65" s="11">
        <v>466</v>
      </c>
      <c r="G65" s="12"/>
      <c r="H65" s="12"/>
      <c r="I65" s="12"/>
      <c r="J65" s="138">
        <f t="shared" ref="J65:J70" si="1">AVERAGE(F65:I65)</f>
        <v>466</v>
      </c>
      <c r="K65" s="139"/>
      <c r="M65" s="8">
        <v>3</v>
      </c>
      <c r="N65" s="140">
        <v>8.6999999999999993</v>
      </c>
      <c r="O65" s="141"/>
      <c r="P65" s="2"/>
    </row>
    <row r="66" spans="1:18" ht="15" customHeight="1" x14ac:dyDescent="0.25">
      <c r="A66" s="2"/>
      <c r="C66" s="9" t="s">
        <v>28</v>
      </c>
      <c r="D66" s="11">
        <v>65.819999999999993</v>
      </c>
      <c r="E66" s="11">
        <v>6.3</v>
      </c>
      <c r="F66" s="11">
        <v>751</v>
      </c>
      <c r="G66" s="11">
        <v>729</v>
      </c>
      <c r="H66" s="11">
        <v>702</v>
      </c>
      <c r="I66" s="11">
        <v>665</v>
      </c>
      <c r="J66" s="138">
        <f t="shared" si="1"/>
        <v>711.75</v>
      </c>
      <c r="K66" s="139"/>
      <c r="M66" s="8">
        <v>4</v>
      </c>
      <c r="N66" s="140">
        <v>7.8</v>
      </c>
      <c r="O66" s="141"/>
      <c r="P66" s="2"/>
    </row>
    <row r="67" spans="1:18" ht="15" customHeight="1" x14ac:dyDescent="0.25">
      <c r="A67" s="2"/>
      <c r="C67" s="9" t="s">
        <v>30</v>
      </c>
      <c r="D67" s="11">
        <v>62.09</v>
      </c>
      <c r="E67" s="11">
        <v>8.6999999999999993</v>
      </c>
      <c r="F67" s="11">
        <v>433</v>
      </c>
      <c r="G67" s="11">
        <v>540</v>
      </c>
      <c r="H67" s="11">
        <v>559</v>
      </c>
      <c r="I67" s="11">
        <v>504</v>
      </c>
      <c r="J67" s="138">
        <f t="shared" si="1"/>
        <v>509</v>
      </c>
      <c r="K67" s="139"/>
      <c r="M67" s="8">
        <v>5</v>
      </c>
      <c r="N67" s="140">
        <v>9.4</v>
      </c>
      <c r="O67" s="141"/>
      <c r="P67" s="2"/>
    </row>
    <row r="68" spans="1:18" ht="15.75" customHeight="1" thickBot="1" x14ac:dyDescent="0.3">
      <c r="A68" s="2"/>
      <c r="C68" s="9" t="s">
        <v>32</v>
      </c>
      <c r="D68" s="11"/>
      <c r="E68" s="11"/>
      <c r="F68" s="11">
        <v>302</v>
      </c>
      <c r="G68" s="63">
        <v>339</v>
      </c>
      <c r="H68" s="63">
        <v>351</v>
      </c>
      <c r="I68" s="63">
        <v>344</v>
      </c>
      <c r="J68" s="138">
        <f t="shared" si="1"/>
        <v>334</v>
      </c>
      <c r="K68" s="139"/>
      <c r="M68" s="13">
        <v>6</v>
      </c>
      <c r="N68" s="142">
        <v>8.6</v>
      </c>
      <c r="O68" s="143"/>
      <c r="P68" s="2"/>
    </row>
    <row r="69" spans="1:18" ht="15.75" thickBot="1" x14ac:dyDescent="0.3">
      <c r="A69" s="2"/>
      <c r="C69" s="9" t="s">
        <v>34</v>
      </c>
      <c r="D69" s="11"/>
      <c r="E69" s="11"/>
      <c r="F69" s="11">
        <v>241</v>
      </c>
      <c r="G69" s="63">
        <v>228</v>
      </c>
      <c r="H69" s="63">
        <v>225</v>
      </c>
      <c r="I69" s="63">
        <v>221</v>
      </c>
      <c r="J69" s="138">
        <f t="shared" si="1"/>
        <v>228.75</v>
      </c>
      <c r="K69" s="139"/>
      <c r="N69" s="68" t="s">
        <v>35</v>
      </c>
      <c r="O69" s="69" t="s">
        <v>36</v>
      </c>
      <c r="P69" s="2"/>
    </row>
    <row r="70" spans="1:18" ht="15.75" thickBot="1" x14ac:dyDescent="0.3">
      <c r="A70" s="2"/>
      <c r="C70" s="14" t="s">
        <v>38</v>
      </c>
      <c r="D70" s="15">
        <v>59.75</v>
      </c>
      <c r="E70" s="15">
        <v>8.5</v>
      </c>
      <c r="F70" s="15">
        <v>245</v>
      </c>
      <c r="G70" s="15">
        <v>230</v>
      </c>
      <c r="H70" s="15">
        <v>226</v>
      </c>
      <c r="I70" s="15">
        <v>233</v>
      </c>
      <c r="J70" s="144">
        <f t="shared" si="1"/>
        <v>233.5</v>
      </c>
      <c r="K70" s="145"/>
      <c r="M70" s="67" t="s">
        <v>39</v>
      </c>
      <c r="N70" s="65">
        <v>4.33</v>
      </c>
      <c r="O70" s="66"/>
      <c r="P70" s="2"/>
      <c r="R70" s="64" t="s">
        <v>90</v>
      </c>
    </row>
    <row r="71" spans="1:18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8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8" ht="15" customHeight="1" x14ac:dyDescent="0.25">
      <c r="A73" s="2"/>
      <c r="C73" s="21" t="s">
        <v>43</v>
      </c>
      <c r="D73" s="11">
        <v>14.46</v>
      </c>
      <c r="E73" s="11">
        <v>8.6</v>
      </c>
      <c r="F73" s="22">
        <v>1042</v>
      </c>
      <c r="G73" s="16"/>
      <c r="H73" s="23" t="s">
        <v>1</v>
      </c>
      <c r="I73" s="133">
        <v>4.79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8" ht="15.75" thickBot="1" x14ac:dyDescent="0.3">
      <c r="A74" s="2"/>
      <c r="C74" s="21" t="s">
        <v>46</v>
      </c>
      <c r="D74" s="11">
        <v>68.22</v>
      </c>
      <c r="E74" s="11"/>
      <c r="F74" s="22">
        <v>245</v>
      </c>
      <c r="G74" s="16"/>
      <c r="H74" s="27" t="s">
        <v>2</v>
      </c>
      <c r="I74" s="135">
        <v>4.51</v>
      </c>
      <c r="J74" s="135"/>
      <c r="K74" s="136"/>
      <c r="M74" s="65">
        <v>6.9</v>
      </c>
      <c r="N74" s="28">
        <v>80</v>
      </c>
      <c r="O74" s="66">
        <v>0.03</v>
      </c>
      <c r="P74" s="2"/>
    </row>
    <row r="75" spans="1:18" ht="15" customHeight="1" thickBot="1" x14ac:dyDescent="0.3">
      <c r="A75" s="2"/>
      <c r="C75" s="21" t="s">
        <v>47</v>
      </c>
      <c r="D75" s="11">
        <v>66.260000000000005</v>
      </c>
      <c r="E75" s="11"/>
      <c r="F75" s="22">
        <v>239</v>
      </c>
      <c r="G75" s="16"/>
      <c r="H75" s="16"/>
      <c r="I75" s="16"/>
      <c r="J75" s="16"/>
      <c r="P75" s="2"/>
    </row>
    <row r="76" spans="1:18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8" x14ac:dyDescent="0.25">
      <c r="A77" s="2"/>
      <c r="C77" s="21" t="s">
        <v>52</v>
      </c>
      <c r="D77" s="11">
        <v>66.98</v>
      </c>
      <c r="E77" s="11"/>
      <c r="F77" s="22">
        <v>241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8" ht="15.75" thickBot="1" x14ac:dyDescent="0.3">
      <c r="A78" s="2"/>
      <c r="C78" s="21" t="s">
        <v>57</v>
      </c>
      <c r="D78" s="11">
        <v>74.319999999999993</v>
      </c>
      <c r="E78" s="11"/>
      <c r="F78" s="22">
        <v>1374</v>
      </c>
      <c r="G78" s="16"/>
      <c r="H78" s="125">
        <v>2</v>
      </c>
      <c r="I78" s="127">
        <v>543</v>
      </c>
      <c r="J78" s="127">
        <v>167</v>
      </c>
      <c r="K78" s="129">
        <f>((I78-J78)/I78)</f>
        <v>0.69244935543278086</v>
      </c>
      <c r="M78" s="13">
        <v>2</v>
      </c>
      <c r="N78" s="35">
        <v>5.4</v>
      </c>
      <c r="O78" s="36">
        <v>100</v>
      </c>
      <c r="P78" s="2"/>
    </row>
    <row r="79" spans="1:18" ht="15.75" thickBot="1" x14ac:dyDescent="0.3">
      <c r="A79" s="2"/>
      <c r="C79" s="21" t="s">
        <v>58</v>
      </c>
      <c r="D79" s="11">
        <v>75.239999999999995</v>
      </c>
      <c r="E79" s="11">
        <v>7.7</v>
      </c>
      <c r="F79" s="22">
        <v>602</v>
      </c>
      <c r="G79" s="16"/>
      <c r="H79" s="125"/>
      <c r="I79" s="127"/>
      <c r="J79" s="127"/>
      <c r="K79" s="129"/>
      <c r="P79" s="2"/>
    </row>
    <row r="80" spans="1:18" ht="15" customHeight="1" x14ac:dyDescent="0.25">
      <c r="A80" s="2"/>
      <c r="C80" s="21" t="s">
        <v>59</v>
      </c>
      <c r="D80" s="11"/>
      <c r="E80" s="11"/>
      <c r="F80" s="22">
        <v>656</v>
      </c>
      <c r="G80" s="16"/>
      <c r="H80" s="125">
        <v>12</v>
      </c>
      <c r="I80" s="127">
        <v>317</v>
      </c>
      <c r="J80" s="127">
        <v>155</v>
      </c>
      <c r="K80" s="129">
        <f>((I80-J80)/I80)</f>
        <v>0.51104100946372244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75.680000000000007</v>
      </c>
      <c r="E81" s="11">
        <v>7.5</v>
      </c>
      <c r="F81" s="22">
        <v>1152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0.28486125746399721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1180</v>
      </c>
      <c r="G82" s="16"/>
      <c r="M82" s="118" t="s">
        <v>64</v>
      </c>
      <c r="N82" s="119"/>
      <c r="O82" s="37">
        <f>(J67-J68)/J67</f>
        <v>0.34381139489194501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0.31511976047904194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-2.0765027322404372E-2</v>
      </c>
      <c r="P84" s="2"/>
    </row>
    <row r="85" spans="1:16" x14ac:dyDescent="0.25">
      <c r="A85" s="2"/>
      <c r="B85" s="41"/>
      <c r="C85" s="45" t="s">
        <v>71</v>
      </c>
      <c r="D85" s="33">
        <v>91.1</v>
      </c>
      <c r="E85" s="33"/>
      <c r="F85" s="34"/>
      <c r="G85" s="46"/>
      <c r="H85" s="47" t="s">
        <v>1</v>
      </c>
      <c r="I85" s="33">
        <v>321</v>
      </c>
      <c r="J85" s="33">
        <v>257</v>
      </c>
      <c r="K85" s="34">
        <f>I85-J85</f>
        <v>64</v>
      </c>
      <c r="M85" s="123" t="s">
        <v>73</v>
      </c>
      <c r="N85" s="124"/>
      <c r="O85" s="70">
        <f>(J67-J70)/J67</f>
        <v>0.54125736738703345</v>
      </c>
      <c r="P85" s="2"/>
    </row>
    <row r="86" spans="1:16" ht="15.75" thickBot="1" x14ac:dyDescent="0.3">
      <c r="A86" s="2"/>
      <c r="B86" s="41"/>
      <c r="C86" s="45" t="s">
        <v>74</v>
      </c>
      <c r="D86" s="33">
        <v>72.7</v>
      </c>
      <c r="E86" s="33">
        <v>68.599999999999994</v>
      </c>
      <c r="F86" s="34">
        <v>94.36</v>
      </c>
      <c r="G86" s="48">
        <v>5.4</v>
      </c>
      <c r="H86" s="65" t="s">
        <v>2</v>
      </c>
      <c r="I86" s="35">
        <v>242</v>
      </c>
      <c r="J86" s="35">
        <v>218</v>
      </c>
      <c r="K86" s="34">
        <f>I86-J86</f>
        <v>24</v>
      </c>
      <c r="L86" s="49"/>
      <c r="M86" s="113" t="s">
        <v>75</v>
      </c>
      <c r="N86" s="114"/>
      <c r="O86" s="71">
        <f>(J66-J70)/J66</f>
        <v>0.67193537056550756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66.55</v>
      </c>
      <c r="F87" s="34">
        <v>84.08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77.45</v>
      </c>
      <c r="E88" s="33">
        <v>49.21</v>
      </c>
      <c r="F88" s="34">
        <v>63.54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 t="s">
        <v>514</v>
      </c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515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163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318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516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517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565</v>
      </c>
      <c r="G119" s="12"/>
      <c r="H119" s="12"/>
      <c r="I119" s="12"/>
      <c r="J119" s="138">
        <f>AVERAGE(F119:I119)</f>
        <v>565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480</v>
      </c>
      <c r="G120" s="12"/>
      <c r="H120" s="12"/>
      <c r="I120" s="12"/>
      <c r="J120" s="138">
        <f t="shared" ref="J120:J125" si="2">AVERAGE(F120:I120)</f>
        <v>480</v>
      </c>
      <c r="K120" s="139"/>
      <c r="M120" s="8">
        <v>3</v>
      </c>
      <c r="N120" s="140">
        <v>8.4</v>
      </c>
      <c r="O120" s="141"/>
      <c r="P120" s="2"/>
    </row>
    <row r="121" spans="1:16" x14ac:dyDescent="0.25">
      <c r="A121" s="2"/>
      <c r="C121" s="9" t="s">
        <v>28</v>
      </c>
      <c r="D121" s="11">
        <v>65.55</v>
      </c>
      <c r="E121" s="11">
        <v>6.2</v>
      </c>
      <c r="F121" s="11">
        <v>708</v>
      </c>
      <c r="G121" s="11">
        <v>730</v>
      </c>
      <c r="H121" s="11">
        <v>742</v>
      </c>
      <c r="I121" s="11">
        <v>712</v>
      </c>
      <c r="J121" s="138">
        <f t="shared" si="2"/>
        <v>723</v>
      </c>
      <c r="K121" s="139"/>
      <c r="M121" s="8">
        <v>4</v>
      </c>
      <c r="N121" s="140">
        <v>7.3</v>
      </c>
      <c r="O121" s="141"/>
      <c r="P121" s="2"/>
    </row>
    <row r="122" spans="1:16" x14ac:dyDescent="0.25">
      <c r="A122" s="2"/>
      <c r="C122" s="9" t="s">
        <v>30</v>
      </c>
      <c r="D122" s="11">
        <v>62.19</v>
      </c>
      <c r="E122" s="11">
        <v>8.3000000000000007</v>
      </c>
      <c r="F122" s="11">
        <v>618</v>
      </c>
      <c r="G122" s="11">
        <v>515</v>
      </c>
      <c r="H122" s="11">
        <v>501</v>
      </c>
      <c r="I122" s="11">
        <v>595</v>
      </c>
      <c r="J122" s="138">
        <f t="shared" si="2"/>
        <v>557.25</v>
      </c>
      <c r="K122" s="139"/>
      <c r="M122" s="8">
        <v>5</v>
      </c>
      <c r="N122" s="140">
        <v>9.5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369</v>
      </c>
      <c r="G123" s="63">
        <v>313</v>
      </c>
      <c r="H123" s="63">
        <v>302</v>
      </c>
      <c r="I123" s="63">
        <v>329</v>
      </c>
      <c r="J123" s="138">
        <f t="shared" si="2"/>
        <v>328.25</v>
      </c>
      <c r="K123" s="139"/>
      <c r="M123" s="13">
        <v>6</v>
      </c>
      <c r="N123" s="142">
        <v>8.4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245</v>
      </c>
      <c r="G124" s="63">
        <v>241</v>
      </c>
      <c r="H124" s="63">
        <v>252</v>
      </c>
      <c r="I124" s="63">
        <v>247</v>
      </c>
      <c r="J124" s="138">
        <f t="shared" si="2"/>
        <v>246.25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62.25</v>
      </c>
      <c r="E125" s="15">
        <v>8</v>
      </c>
      <c r="F125" s="15">
        <v>243</v>
      </c>
      <c r="G125" s="15">
        <v>239</v>
      </c>
      <c r="H125" s="15">
        <v>249</v>
      </c>
      <c r="I125" s="15">
        <v>245</v>
      </c>
      <c r="J125" s="144">
        <f t="shared" si="2"/>
        <v>244</v>
      </c>
      <c r="K125" s="145"/>
      <c r="M125" s="67" t="s">
        <v>39</v>
      </c>
      <c r="N125" s="65">
        <v>4.1500000000000004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15.28</v>
      </c>
      <c r="E128" s="11">
        <v>9</v>
      </c>
      <c r="F128" s="22">
        <v>1089</v>
      </c>
      <c r="G128" s="16"/>
      <c r="H128" s="23" t="s">
        <v>1</v>
      </c>
      <c r="I128" s="133">
        <v>5.27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69.569999999999993</v>
      </c>
      <c r="E129" s="11"/>
      <c r="F129" s="22">
        <v>230</v>
      </c>
      <c r="G129" s="16"/>
      <c r="H129" s="27" t="s">
        <v>2</v>
      </c>
      <c r="I129" s="135">
        <v>5.05</v>
      </c>
      <c r="J129" s="135"/>
      <c r="K129" s="136"/>
      <c r="M129" s="65">
        <v>6.7</v>
      </c>
      <c r="N129" s="28">
        <v>34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68.86</v>
      </c>
      <c r="E130" s="11"/>
      <c r="F130" s="22">
        <v>228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68.08</v>
      </c>
      <c r="E132" s="11"/>
      <c r="F132" s="22">
        <v>224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74.95</v>
      </c>
      <c r="E133" s="11"/>
      <c r="F133" s="22">
        <v>1484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75.349999999999994</v>
      </c>
      <c r="E134" s="11">
        <v>7.6</v>
      </c>
      <c r="F134" s="22">
        <v>645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626</v>
      </c>
      <c r="G135" s="16"/>
      <c r="H135" s="125">
        <v>5</v>
      </c>
      <c r="I135" s="127">
        <v>383</v>
      </c>
      <c r="J135" s="127">
        <v>230</v>
      </c>
      <c r="K135" s="129">
        <f>((I135-J135)/I135)</f>
        <v>0.39947780678851175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75.92</v>
      </c>
      <c r="E136" s="11">
        <v>7.3</v>
      </c>
      <c r="F136" s="22">
        <v>1160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0.22925311203319501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1141</v>
      </c>
      <c r="G137" s="16"/>
      <c r="M137" s="118" t="s">
        <v>64</v>
      </c>
      <c r="N137" s="119"/>
      <c r="O137" s="37">
        <f>(J122-J123)/J122</f>
        <v>0.41094661283086587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0.24980959634424982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9.1370558375634525E-3</v>
      </c>
      <c r="P139" s="2"/>
    </row>
    <row r="140" spans="1:16" x14ac:dyDescent="0.25">
      <c r="A140" s="2"/>
      <c r="B140" s="41"/>
      <c r="C140" s="45" t="s">
        <v>71</v>
      </c>
      <c r="D140" s="33">
        <v>91.45</v>
      </c>
      <c r="E140" s="33"/>
      <c r="F140" s="34"/>
      <c r="G140" s="46"/>
      <c r="H140" s="47" t="s">
        <v>72</v>
      </c>
      <c r="I140" s="33">
        <v>360</v>
      </c>
      <c r="J140" s="33">
        <v>311</v>
      </c>
      <c r="K140" s="34">
        <f>I140-J140</f>
        <v>49</v>
      </c>
      <c r="M140" s="123" t="s">
        <v>73</v>
      </c>
      <c r="N140" s="124"/>
      <c r="O140" s="70">
        <f>(J122-J125)/J122</f>
        <v>0.56213548676536562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72.95</v>
      </c>
      <c r="E141" s="33">
        <v>68.75</v>
      </c>
      <c r="F141" s="34">
        <v>94.24</v>
      </c>
      <c r="G141" s="48">
        <v>5.7</v>
      </c>
      <c r="H141" s="65" t="s">
        <v>2</v>
      </c>
      <c r="I141" s="35">
        <v>202</v>
      </c>
      <c r="J141" s="35">
        <v>171</v>
      </c>
      <c r="K141" s="34">
        <f>I141-J141</f>
        <v>31</v>
      </c>
      <c r="L141" s="49"/>
      <c r="M141" s="113" t="s">
        <v>75</v>
      </c>
      <c r="N141" s="114"/>
      <c r="O141" s="71">
        <f>(J121-J125)/J121</f>
        <v>0.66251728907330565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</v>
      </c>
      <c r="E142" s="33">
        <v>66.36</v>
      </c>
      <c r="F142" s="34">
        <v>84.21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77.099999999999994</v>
      </c>
      <c r="E143" s="33">
        <v>49.09</v>
      </c>
      <c r="F143" s="34">
        <v>63.67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518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519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520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137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157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521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1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0:O40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C21" sqref="C21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705.75</v>
      </c>
    </row>
    <row r="7" spans="1:19" x14ac:dyDescent="0.25">
      <c r="A7" s="2"/>
      <c r="C7" s="9" t="s">
        <v>26</v>
      </c>
      <c r="D7" s="10"/>
      <c r="E7" s="10"/>
      <c r="F7" s="11">
        <v>588</v>
      </c>
      <c r="G7" s="12"/>
      <c r="H7" s="12"/>
      <c r="I7" s="12"/>
      <c r="J7" s="138">
        <f>AVERAGE(F7:I7)</f>
        <v>588</v>
      </c>
      <c r="K7" s="139"/>
      <c r="M7" s="8">
        <v>2</v>
      </c>
      <c r="N7" s="140">
        <v>9.3000000000000007</v>
      </c>
      <c r="O7" s="141"/>
      <c r="P7" s="2"/>
      <c r="R7" s="56" t="s">
        <v>1</v>
      </c>
      <c r="S7" s="72">
        <f>AVERAGE(J10,J67,J122)</f>
        <v>489.83333333333331</v>
      </c>
    </row>
    <row r="8" spans="1:19" x14ac:dyDescent="0.25">
      <c r="A8" s="2"/>
      <c r="C8" s="9" t="s">
        <v>27</v>
      </c>
      <c r="D8" s="10"/>
      <c r="E8" s="10"/>
      <c r="F8" s="11">
        <v>469</v>
      </c>
      <c r="G8" s="12"/>
      <c r="H8" s="12"/>
      <c r="I8" s="12"/>
      <c r="J8" s="138">
        <f t="shared" ref="J8:J13" si="0">AVERAGE(F8:I8)</f>
        <v>469</v>
      </c>
      <c r="K8" s="139"/>
      <c r="M8" s="8">
        <v>3</v>
      </c>
      <c r="N8" s="140">
        <v>8.9</v>
      </c>
      <c r="O8" s="141"/>
      <c r="P8" s="2"/>
      <c r="R8" s="56" t="s">
        <v>2</v>
      </c>
      <c r="S8" s="73">
        <f>AVERAGE(J13,J70,J125)</f>
        <v>231.08333333333334</v>
      </c>
    </row>
    <row r="9" spans="1:19" x14ac:dyDescent="0.25">
      <c r="A9" s="2"/>
      <c r="C9" s="9" t="s">
        <v>28</v>
      </c>
      <c r="D9" s="11">
        <v>65.010000000000005</v>
      </c>
      <c r="E9" s="11">
        <v>7.2</v>
      </c>
      <c r="F9" s="11">
        <v>677</v>
      </c>
      <c r="G9" s="11">
        <v>669</v>
      </c>
      <c r="H9" s="11">
        <v>681</v>
      </c>
      <c r="I9" s="11">
        <v>712</v>
      </c>
      <c r="J9" s="138">
        <f t="shared" si="0"/>
        <v>684.75</v>
      </c>
      <c r="K9" s="139"/>
      <c r="M9" s="8">
        <v>4</v>
      </c>
      <c r="N9" s="140">
        <v>8.1</v>
      </c>
      <c r="O9" s="141"/>
      <c r="P9" s="2"/>
      <c r="R9" s="74" t="s">
        <v>261</v>
      </c>
      <c r="S9" s="76">
        <f>S6-S7</f>
        <v>215.91666666666669</v>
      </c>
    </row>
    <row r="10" spans="1:19" x14ac:dyDescent="0.25">
      <c r="A10" s="2"/>
      <c r="C10" s="9" t="s">
        <v>30</v>
      </c>
      <c r="D10" s="11">
        <v>63.02</v>
      </c>
      <c r="E10" s="11">
        <v>8.5</v>
      </c>
      <c r="F10" s="11">
        <v>555</v>
      </c>
      <c r="G10" s="11">
        <v>548</v>
      </c>
      <c r="H10" s="11">
        <v>489</v>
      </c>
      <c r="I10" s="11">
        <v>460</v>
      </c>
      <c r="J10" s="138">
        <f t="shared" si="0"/>
        <v>513</v>
      </c>
      <c r="K10" s="139"/>
      <c r="M10" s="8">
        <v>5</v>
      </c>
      <c r="N10" s="140">
        <v>9.5</v>
      </c>
      <c r="O10" s="141"/>
      <c r="P10" s="2"/>
      <c r="R10" s="74" t="s">
        <v>31</v>
      </c>
      <c r="S10" s="76">
        <f>S7-S8</f>
        <v>258.75</v>
      </c>
    </row>
    <row r="11" spans="1:19" ht="15.75" thickBot="1" x14ac:dyDescent="0.3">
      <c r="A11" s="2"/>
      <c r="C11" s="9" t="s">
        <v>32</v>
      </c>
      <c r="D11" s="11"/>
      <c r="E11" s="11"/>
      <c r="F11" s="11">
        <v>399</v>
      </c>
      <c r="G11" s="63">
        <v>403</v>
      </c>
      <c r="H11" s="63">
        <v>392</v>
      </c>
      <c r="I11" s="63">
        <v>388</v>
      </c>
      <c r="J11" s="138">
        <f t="shared" si="0"/>
        <v>395.5</v>
      </c>
      <c r="K11" s="139"/>
      <c r="M11" s="13">
        <v>6</v>
      </c>
      <c r="N11" s="142">
        <v>8.9</v>
      </c>
      <c r="O11" s="143"/>
      <c r="P11" s="2"/>
      <c r="R11" s="74" t="s">
        <v>29</v>
      </c>
      <c r="S11" s="75">
        <f>S6-S8</f>
        <v>474.66666666666663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237</v>
      </c>
      <c r="G12" s="63">
        <v>237</v>
      </c>
      <c r="H12" s="63">
        <v>230</v>
      </c>
      <c r="I12" s="63">
        <v>229</v>
      </c>
      <c r="J12" s="138">
        <f t="shared" si="0"/>
        <v>233.25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0.30593930806470659</v>
      </c>
    </row>
    <row r="13" spans="1:19" ht="15.75" thickBot="1" x14ac:dyDescent="0.3">
      <c r="A13" s="2"/>
      <c r="C13" s="14" t="s">
        <v>38</v>
      </c>
      <c r="D13" s="15">
        <v>62.22</v>
      </c>
      <c r="E13" s="15">
        <v>7.6</v>
      </c>
      <c r="F13" s="15">
        <v>246</v>
      </c>
      <c r="G13" s="15">
        <v>249</v>
      </c>
      <c r="H13" s="15">
        <v>241</v>
      </c>
      <c r="I13" s="15">
        <v>239</v>
      </c>
      <c r="J13" s="144">
        <f t="shared" si="0"/>
        <v>243.75</v>
      </c>
      <c r="K13" s="145"/>
      <c r="M13" s="67" t="s">
        <v>39</v>
      </c>
      <c r="N13" s="65">
        <v>4.8899999999999997</v>
      </c>
      <c r="O13" s="66"/>
      <c r="P13" s="2"/>
      <c r="R13" s="77" t="s">
        <v>37</v>
      </c>
      <c r="S13" s="78">
        <f>S10/S7</f>
        <v>0.52824089826471587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0.67257055142283617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15.07</v>
      </c>
      <c r="E16" s="11">
        <v>9.5</v>
      </c>
      <c r="F16" s="22">
        <v>1202</v>
      </c>
      <c r="G16" s="16"/>
      <c r="H16" s="23" t="s">
        <v>1</v>
      </c>
      <c r="I16" s="133">
        <v>5.15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66.459999999999994</v>
      </c>
      <c r="E17" s="11"/>
      <c r="F17" s="22">
        <v>229</v>
      </c>
      <c r="G17" s="16"/>
      <c r="H17" s="27" t="s">
        <v>2</v>
      </c>
      <c r="I17" s="135">
        <v>4.82</v>
      </c>
      <c r="J17" s="135"/>
      <c r="K17" s="136"/>
      <c r="M17" s="65">
        <v>6.8</v>
      </c>
      <c r="N17" s="28">
        <v>36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66.91</v>
      </c>
      <c r="E18" s="11"/>
      <c r="F18" s="22">
        <v>249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68.209999999999994</v>
      </c>
      <c r="E20" s="11"/>
      <c r="F20" s="22">
        <v>233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75.55</v>
      </c>
      <c r="E21" s="11"/>
      <c r="F21" s="22">
        <v>1470</v>
      </c>
      <c r="G21" s="16"/>
      <c r="H21" s="125">
        <v>3</v>
      </c>
      <c r="I21" s="127">
        <v>514</v>
      </c>
      <c r="J21" s="127">
        <v>201</v>
      </c>
      <c r="K21" s="129">
        <f>((I21-J21)/I21)</f>
        <v>0.6089494163424124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75.77</v>
      </c>
      <c r="E22" s="11">
        <v>7.2</v>
      </c>
      <c r="F22" s="22">
        <v>522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513</v>
      </c>
      <c r="G23" s="16"/>
      <c r="H23" s="125">
        <v>8</v>
      </c>
      <c r="I23" s="127">
        <v>359</v>
      </c>
      <c r="J23" s="127">
        <v>222</v>
      </c>
      <c r="K23" s="129">
        <f>((I23-J23)/I23)</f>
        <v>0.38161559888579388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77.319999999999993</v>
      </c>
      <c r="E24" s="11">
        <v>6.6</v>
      </c>
      <c r="F24" s="22">
        <v>1049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0.25082146768893759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1058</v>
      </c>
      <c r="G25" s="16"/>
      <c r="M25" s="118" t="s">
        <v>64</v>
      </c>
      <c r="N25" s="119"/>
      <c r="O25" s="37">
        <f>(J10-J11)/J10</f>
        <v>0.22904483430799219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0.41024020227560049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-4.5016077170418008E-2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90.99</v>
      </c>
      <c r="E28" s="33"/>
      <c r="F28" s="34"/>
      <c r="G28" s="46"/>
      <c r="H28" s="47" t="s">
        <v>72</v>
      </c>
      <c r="I28" s="33">
        <v>808</v>
      </c>
      <c r="J28" s="33">
        <v>723</v>
      </c>
      <c r="K28" s="34">
        <f>I28-J28</f>
        <v>85</v>
      </c>
      <c r="M28" s="123" t="s">
        <v>73</v>
      </c>
      <c r="N28" s="124"/>
      <c r="O28" s="70">
        <f>(J10-J13)/J10</f>
        <v>0.52485380116959068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67.78</v>
      </c>
      <c r="F29" s="34">
        <v>93.04</v>
      </c>
      <c r="G29" s="48">
        <v>6.1</v>
      </c>
      <c r="H29" s="65" t="s">
        <v>2</v>
      </c>
      <c r="I29" s="35">
        <v>266</v>
      </c>
      <c r="J29" s="35">
        <v>249</v>
      </c>
      <c r="K29" s="36">
        <f>I29-J29</f>
        <v>17</v>
      </c>
      <c r="L29" s="49"/>
      <c r="M29" s="113" t="s">
        <v>75</v>
      </c>
      <c r="N29" s="114"/>
      <c r="O29" s="71">
        <f>(J9-J13)/J9</f>
        <v>0.64403066812705367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78.05</v>
      </c>
      <c r="E30" s="33">
        <v>66.349999999999994</v>
      </c>
      <c r="F30" s="34">
        <v>85.01</v>
      </c>
      <c r="P30" s="2"/>
    </row>
    <row r="31" spans="1:16" ht="15" customHeight="1" x14ac:dyDescent="0.25">
      <c r="A31" s="2"/>
      <c r="B31" s="41"/>
      <c r="C31" s="45" t="s">
        <v>77</v>
      </c>
      <c r="D31" s="33">
        <v>72.95</v>
      </c>
      <c r="E31" s="33">
        <v>49.59</v>
      </c>
      <c r="F31" s="34">
        <v>63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 t="s">
        <v>522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 t="s">
        <v>524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525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526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523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527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606</v>
      </c>
      <c r="G64" s="12"/>
      <c r="H64" s="12"/>
      <c r="I64" s="12"/>
      <c r="J64" s="138">
        <f>AVERAGE(F64:I64)</f>
        <v>606</v>
      </c>
      <c r="K64" s="139"/>
      <c r="M64" s="8">
        <v>2</v>
      </c>
      <c r="N64" s="140">
        <v>9.5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466</v>
      </c>
      <c r="G65" s="12"/>
      <c r="H65" s="12"/>
      <c r="I65" s="12"/>
      <c r="J65" s="138">
        <f t="shared" ref="J65:J70" si="1">AVERAGE(F65:I65)</f>
        <v>466</v>
      </c>
      <c r="K65" s="139"/>
      <c r="M65" s="8">
        <v>3</v>
      </c>
      <c r="N65" s="140">
        <v>9.1</v>
      </c>
      <c r="O65" s="141"/>
      <c r="P65" s="2"/>
    </row>
    <row r="66" spans="1:16" ht="15" customHeight="1" x14ac:dyDescent="0.25">
      <c r="A66" s="2"/>
      <c r="C66" s="9" t="s">
        <v>28</v>
      </c>
      <c r="D66" s="11">
        <v>64.02</v>
      </c>
      <c r="E66" s="11">
        <v>7.2</v>
      </c>
      <c r="F66" s="11">
        <v>719</v>
      </c>
      <c r="G66" s="11">
        <v>702</v>
      </c>
      <c r="H66" s="11">
        <v>688</v>
      </c>
      <c r="I66" s="11">
        <v>644</v>
      </c>
      <c r="J66" s="138">
        <f t="shared" si="1"/>
        <v>688.25</v>
      </c>
      <c r="K66" s="139"/>
      <c r="M66" s="8">
        <v>4</v>
      </c>
      <c r="N66" s="140">
        <v>8.1999999999999993</v>
      </c>
      <c r="O66" s="141"/>
      <c r="P66" s="2"/>
    </row>
    <row r="67" spans="1:16" ht="15" customHeight="1" x14ac:dyDescent="0.25">
      <c r="A67" s="2"/>
      <c r="C67" s="9" t="s">
        <v>30</v>
      </c>
      <c r="D67" s="11">
        <v>61.76</v>
      </c>
      <c r="E67" s="11">
        <v>8.8000000000000007</v>
      </c>
      <c r="F67" s="11">
        <v>457</v>
      </c>
      <c r="G67" s="11">
        <v>489</v>
      </c>
      <c r="H67" s="11">
        <v>470</v>
      </c>
      <c r="I67" s="11">
        <v>488</v>
      </c>
      <c r="J67" s="138">
        <f t="shared" si="1"/>
        <v>476</v>
      </c>
      <c r="K67" s="139"/>
      <c r="M67" s="8">
        <v>5</v>
      </c>
      <c r="N67" s="140">
        <v>9.4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394</v>
      </c>
      <c r="G68" s="63">
        <v>402</v>
      </c>
      <c r="H68" s="63">
        <v>388</v>
      </c>
      <c r="I68" s="63">
        <v>380</v>
      </c>
      <c r="J68" s="138">
        <f t="shared" si="1"/>
        <v>391</v>
      </c>
      <c r="K68" s="139"/>
      <c r="M68" s="13">
        <v>6</v>
      </c>
      <c r="N68" s="142">
        <v>8.8000000000000007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234</v>
      </c>
      <c r="G69" s="63">
        <v>236</v>
      </c>
      <c r="H69" s="63">
        <v>225</v>
      </c>
      <c r="I69" s="63">
        <v>205</v>
      </c>
      <c r="J69" s="138">
        <f t="shared" si="1"/>
        <v>225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61.42</v>
      </c>
      <c r="E70" s="15">
        <v>7.7</v>
      </c>
      <c r="F70" s="15">
        <v>243</v>
      </c>
      <c r="G70" s="15">
        <v>247</v>
      </c>
      <c r="H70" s="15">
        <v>236</v>
      </c>
      <c r="I70" s="15">
        <v>212</v>
      </c>
      <c r="J70" s="144">
        <f t="shared" si="1"/>
        <v>234.5</v>
      </c>
      <c r="K70" s="145"/>
      <c r="M70" s="67" t="s">
        <v>39</v>
      </c>
      <c r="N70" s="65">
        <v>3.98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19.77</v>
      </c>
      <c r="E73" s="11">
        <v>9.6999999999999993</v>
      </c>
      <c r="F73" s="22">
        <v>1339</v>
      </c>
      <c r="G73" s="16"/>
      <c r="H73" s="23" t="s">
        <v>1</v>
      </c>
      <c r="I73" s="133">
        <v>5.04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66.44</v>
      </c>
      <c r="E74" s="11"/>
      <c r="F74" s="22">
        <v>232</v>
      </c>
      <c r="G74" s="16"/>
      <c r="H74" s="27" t="s">
        <v>2</v>
      </c>
      <c r="I74" s="135">
        <v>4.71</v>
      </c>
      <c r="J74" s="135"/>
      <c r="K74" s="136"/>
      <c r="M74" s="65">
        <v>6.9</v>
      </c>
      <c r="N74" s="28">
        <v>41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67.06</v>
      </c>
      <c r="E75" s="11"/>
      <c r="F75" s="22">
        <v>246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67.12</v>
      </c>
      <c r="E77" s="11"/>
      <c r="F77" s="22">
        <v>220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74.569999999999993</v>
      </c>
      <c r="E78" s="11"/>
      <c r="F78" s="22">
        <v>1506</v>
      </c>
      <c r="G78" s="16"/>
      <c r="H78" s="125">
        <v>4</v>
      </c>
      <c r="I78" s="127">
        <v>533</v>
      </c>
      <c r="J78" s="127">
        <v>390</v>
      </c>
      <c r="K78" s="129">
        <f>((I78-J78)/I78)</f>
        <v>0.26829268292682928</v>
      </c>
      <c r="M78" s="13">
        <v>2</v>
      </c>
      <c r="N78" s="35">
        <v>5.2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76.03</v>
      </c>
      <c r="E79" s="11">
        <v>7.4</v>
      </c>
      <c r="F79" s="22">
        <v>531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522</v>
      </c>
      <c r="G80" s="16"/>
      <c r="H80" s="125">
        <v>6</v>
      </c>
      <c r="I80" s="127">
        <v>339</v>
      </c>
      <c r="J80" s="127">
        <v>144</v>
      </c>
      <c r="K80" s="129">
        <f>((I80-J80)/I80)</f>
        <v>0.5752212389380531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77.92</v>
      </c>
      <c r="E81" s="11">
        <v>6.8</v>
      </c>
      <c r="F81" s="22">
        <v>1040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0.30839084634943698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1032</v>
      </c>
      <c r="G82" s="16"/>
      <c r="M82" s="118" t="s">
        <v>64</v>
      </c>
      <c r="N82" s="119"/>
      <c r="O82" s="37">
        <f>(J67-J68)/J67</f>
        <v>0.17857142857142858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0.42455242966751916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-4.2222222222222223E-2</v>
      </c>
      <c r="P84" s="2"/>
    </row>
    <row r="85" spans="1:16" x14ac:dyDescent="0.25">
      <c r="A85" s="2"/>
      <c r="B85" s="41"/>
      <c r="C85" s="45" t="s">
        <v>71</v>
      </c>
      <c r="D85" s="33">
        <v>90.69</v>
      </c>
      <c r="E85" s="33"/>
      <c r="F85" s="34"/>
      <c r="G85" s="46"/>
      <c r="H85" s="47" t="s">
        <v>1</v>
      </c>
      <c r="I85" s="33">
        <v>683</v>
      </c>
      <c r="J85" s="33">
        <v>600</v>
      </c>
      <c r="K85" s="34">
        <f>I85-J85</f>
        <v>83</v>
      </c>
      <c r="M85" s="123" t="s">
        <v>73</v>
      </c>
      <c r="N85" s="124"/>
      <c r="O85" s="70">
        <f>(J67-J70)/J67</f>
        <v>0.50735294117647056</v>
      </c>
      <c r="P85" s="2"/>
    </row>
    <row r="86" spans="1:16" ht="15.75" thickBot="1" x14ac:dyDescent="0.3">
      <c r="A86" s="2"/>
      <c r="B86" s="41"/>
      <c r="C86" s="45" t="s">
        <v>74</v>
      </c>
      <c r="D86" s="33">
        <v>72.900000000000006</v>
      </c>
      <c r="E86" s="33">
        <v>68.59</v>
      </c>
      <c r="F86" s="34">
        <v>94.09</v>
      </c>
      <c r="G86" s="48">
        <v>6</v>
      </c>
      <c r="H86" s="65" t="s">
        <v>2</v>
      </c>
      <c r="I86" s="35">
        <v>271</v>
      </c>
      <c r="J86" s="35">
        <v>244</v>
      </c>
      <c r="K86" s="34">
        <f>I86-J86</f>
        <v>27</v>
      </c>
      <c r="L86" s="49"/>
      <c r="M86" s="113" t="s">
        <v>75</v>
      </c>
      <c r="N86" s="114"/>
      <c r="O86" s="71">
        <f>(J66-J70)/J66</f>
        <v>0.65928078459861972</v>
      </c>
      <c r="P86" s="2"/>
    </row>
    <row r="87" spans="1:16" ht="15" customHeight="1" x14ac:dyDescent="0.25">
      <c r="A87" s="2"/>
      <c r="B87" s="41"/>
      <c r="C87" s="45" t="s">
        <v>76</v>
      </c>
      <c r="D87" s="33">
        <v>74.349999999999994</v>
      </c>
      <c r="E87" s="33">
        <v>63.1</v>
      </c>
      <c r="F87" s="34">
        <v>84.88</v>
      </c>
      <c r="P87" s="2"/>
    </row>
    <row r="88" spans="1:16" ht="15" customHeight="1" x14ac:dyDescent="0.25">
      <c r="A88" s="2"/>
      <c r="B88" s="41"/>
      <c r="C88" s="45" t="s">
        <v>77</v>
      </c>
      <c r="D88" s="33">
        <v>73.95</v>
      </c>
      <c r="E88" s="33">
        <v>46.52</v>
      </c>
      <c r="F88" s="34">
        <v>62.91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57.01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528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529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530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531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532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577</v>
      </c>
      <c r="G119" s="12"/>
      <c r="H119" s="12"/>
      <c r="I119" s="12"/>
      <c r="J119" s="138">
        <f>AVERAGE(F119:I119)</f>
        <v>577</v>
      </c>
      <c r="K119" s="139"/>
      <c r="M119" s="8">
        <v>2</v>
      </c>
      <c r="N119" s="140">
        <v>9.3000000000000007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478</v>
      </c>
      <c r="G120" s="12"/>
      <c r="H120" s="12"/>
      <c r="I120" s="12"/>
      <c r="J120" s="138">
        <f t="shared" ref="J120:J125" si="2">AVERAGE(F120:I120)</f>
        <v>478</v>
      </c>
      <c r="K120" s="139"/>
      <c r="M120" s="8">
        <v>3</v>
      </c>
      <c r="N120" s="140">
        <v>8.5</v>
      </c>
      <c r="O120" s="141"/>
      <c r="P120" s="2"/>
    </row>
    <row r="121" spans="1:16" x14ac:dyDescent="0.25">
      <c r="A121" s="2"/>
      <c r="C121" s="9" t="s">
        <v>28</v>
      </c>
      <c r="D121" s="11">
        <v>60.67</v>
      </c>
      <c r="E121" s="11">
        <v>6.8</v>
      </c>
      <c r="F121" s="11">
        <v>712</v>
      </c>
      <c r="G121" s="11">
        <v>750</v>
      </c>
      <c r="H121" s="11">
        <v>761</v>
      </c>
      <c r="I121" s="11">
        <v>754</v>
      </c>
      <c r="J121" s="138">
        <f t="shared" si="2"/>
        <v>744.25</v>
      </c>
      <c r="K121" s="139"/>
      <c r="M121" s="8">
        <v>4</v>
      </c>
      <c r="N121" s="140">
        <v>7.5</v>
      </c>
      <c r="O121" s="141"/>
      <c r="P121" s="2"/>
    </row>
    <row r="122" spans="1:16" x14ac:dyDescent="0.25">
      <c r="A122" s="2"/>
      <c r="C122" s="9" t="s">
        <v>30</v>
      </c>
      <c r="D122" s="11">
        <v>62.45</v>
      </c>
      <c r="E122" s="11">
        <v>8.4</v>
      </c>
      <c r="F122" s="11">
        <v>498</v>
      </c>
      <c r="G122" s="11">
        <v>482</v>
      </c>
      <c r="H122" s="11">
        <v>464</v>
      </c>
      <c r="I122" s="11">
        <v>478</v>
      </c>
      <c r="J122" s="138">
        <f t="shared" si="2"/>
        <v>480.5</v>
      </c>
      <c r="K122" s="139"/>
      <c r="M122" s="8">
        <v>5</v>
      </c>
      <c r="N122" s="140">
        <v>9.5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389</v>
      </c>
      <c r="G123" s="63">
        <v>377</v>
      </c>
      <c r="H123" s="63">
        <v>335</v>
      </c>
      <c r="I123" s="63">
        <v>349</v>
      </c>
      <c r="J123" s="138">
        <f t="shared" si="2"/>
        <v>362.5</v>
      </c>
      <c r="K123" s="139"/>
      <c r="M123" s="13">
        <v>6</v>
      </c>
      <c r="N123" s="142">
        <v>8.3000000000000007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217</v>
      </c>
      <c r="G124" s="63">
        <v>222</v>
      </c>
      <c r="H124" s="63">
        <v>215</v>
      </c>
      <c r="I124" s="63">
        <v>217</v>
      </c>
      <c r="J124" s="138">
        <f t="shared" si="2"/>
        <v>217.75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62.05</v>
      </c>
      <c r="E125" s="15">
        <v>8.1</v>
      </c>
      <c r="F125" s="15">
        <v>215</v>
      </c>
      <c r="G125" s="15">
        <v>219</v>
      </c>
      <c r="H125" s="15">
        <v>212</v>
      </c>
      <c r="I125" s="15">
        <v>214</v>
      </c>
      <c r="J125" s="144">
        <f t="shared" si="2"/>
        <v>215</v>
      </c>
      <c r="K125" s="145"/>
      <c r="M125" s="67" t="s">
        <v>39</v>
      </c>
      <c r="N125" s="65">
        <v>4.1900000000000004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18.25</v>
      </c>
      <c r="E128" s="11">
        <v>9.4</v>
      </c>
      <c r="F128" s="22">
        <v>1390</v>
      </c>
      <c r="G128" s="16"/>
      <c r="H128" s="23" t="s">
        <v>1</v>
      </c>
      <c r="I128" s="133">
        <v>4.82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70.209999999999994</v>
      </c>
      <c r="E129" s="11"/>
      <c r="F129" s="22">
        <v>210</v>
      </c>
      <c r="G129" s="16"/>
      <c r="H129" s="27" t="s">
        <v>2</v>
      </c>
      <c r="I129" s="135">
        <v>4.5999999999999996</v>
      </c>
      <c r="J129" s="135"/>
      <c r="K129" s="136"/>
      <c r="M129" s="65">
        <v>6.7</v>
      </c>
      <c r="N129" s="28">
        <v>43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67.53</v>
      </c>
      <c r="E130" s="11"/>
      <c r="F130" s="22">
        <v>208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67.37</v>
      </c>
      <c r="E132" s="11"/>
      <c r="F132" s="22">
        <v>205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75.150000000000006</v>
      </c>
      <c r="E133" s="11"/>
      <c r="F133" s="22">
        <v>1485</v>
      </c>
      <c r="G133" s="16"/>
      <c r="H133" s="125">
        <v>11</v>
      </c>
      <c r="I133" s="127">
        <v>493</v>
      </c>
      <c r="J133" s="127">
        <v>394</v>
      </c>
      <c r="K133" s="129">
        <f>((I133-J133)/I133)</f>
        <v>0.20081135902636918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76.349999999999994</v>
      </c>
      <c r="E134" s="11">
        <v>7.2</v>
      </c>
      <c r="F134" s="22">
        <v>535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515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77.55</v>
      </c>
      <c r="E136" s="11">
        <v>6.6</v>
      </c>
      <c r="F136" s="22">
        <v>1030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0.35438360765871685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1012</v>
      </c>
      <c r="G137" s="16"/>
      <c r="M137" s="118" t="s">
        <v>64</v>
      </c>
      <c r="N137" s="119"/>
      <c r="O137" s="37">
        <f>(J122-J123)/J122</f>
        <v>0.24557752341311134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0.39931034482758621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1.2629161882893225E-2</v>
      </c>
      <c r="P139" s="2"/>
    </row>
    <row r="140" spans="1:16" x14ac:dyDescent="0.25">
      <c r="A140" s="2"/>
      <c r="B140" s="41"/>
      <c r="C140" s="45" t="s">
        <v>71</v>
      </c>
      <c r="D140" s="33">
        <v>91.35</v>
      </c>
      <c r="E140" s="33"/>
      <c r="F140" s="34"/>
      <c r="G140" s="46"/>
      <c r="H140" s="47" t="s">
        <v>72</v>
      </c>
      <c r="I140" s="33">
        <v>315</v>
      </c>
      <c r="J140" s="33">
        <v>280</v>
      </c>
      <c r="K140" s="34">
        <f>I140-J140</f>
        <v>35</v>
      </c>
      <c r="M140" s="123" t="s">
        <v>73</v>
      </c>
      <c r="N140" s="124"/>
      <c r="O140" s="70">
        <f>(J122-J125)/J122</f>
        <v>0.55254942767950055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72.75</v>
      </c>
      <c r="E141" s="33">
        <v>68.53</v>
      </c>
      <c r="F141" s="34">
        <v>94.2</v>
      </c>
      <c r="G141" s="48">
        <v>5.8</v>
      </c>
      <c r="H141" s="65" t="s">
        <v>2</v>
      </c>
      <c r="I141" s="35">
        <v>194</v>
      </c>
      <c r="J141" s="35">
        <v>171</v>
      </c>
      <c r="K141" s="34">
        <f>I141-J141</f>
        <v>23</v>
      </c>
      <c r="L141" s="49"/>
      <c r="M141" s="113" t="s">
        <v>75</v>
      </c>
      <c r="N141" s="114"/>
      <c r="O141" s="71">
        <f>(J121-J125)/J121</f>
        <v>0.71111857574739668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76.8</v>
      </c>
      <c r="E142" s="33">
        <v>65.05</v>
      </c>
      <c r="F142" s="34">
        <v>84.7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75.150000000000006</v>
      </c>
      <c r="E143" s="33">
        <v>47.04</v>
      </c>
      <c r="F143" s="34">
        <v>62.6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53.35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533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534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535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536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156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537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C1" sqref="C1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720.41666666666663</v>
      </c>
    </row>
    <row r="7" spans="1:19" x14ac:dyDescent="0.25">
      <c r="A7" s="2"/>
      <c r="C7" s="9" t="s">
        <v>26</v>
      </c>
      <c r="D7" s="10"/>
      <c r="E7" s="10"/>
      <c r="F7" s="11">
        <v>578</v>
      </c>
      <c r="G7" s="12"/>
      <c r="H7" s="12"/>
      <c r="I7" s="12"/>
      <c r="J7" s="138">
        <f>AVERAGE(F7:I7)</f>
        <v>578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525.91666666666663</v>
      </c>
    </row>
    <row r="8" spans="1:19" x14ac:dyDescent="0.25">
      <c r="A8" s="2"/>
      <c r="C8" s="9" t="s">
        <v>27</v>
      </c>
      <c r="D8" s="10"/>
      <c r="E8" s="10"/>
      <c r="F8" s="11">
        <v>462</v>
      </c>
      <c r="G8" s="12"/>
      <c r="H8" s="12"/>
      <c r="I8" s="12"/>
      <c r="J8" s="138">
        <f t="shared" ref="J8:J13" si="0">AVERAGE(F8:I8)</f>
        <v>462</v>
      </c>
      <c r="K8" s="139"/>
      <c r="M8" s="8">
        <v>3</v>
      </c>
      <c r="N8" s="140">
        <v>8.6</v>
      </c>
      <c r="O8" s="141"/>
      <c r="P8" s="2"/>
      <c r="R8" s="56" t="s">
        <v>2</v>
      </c>
      <c r="S8" s="73">
        <f>AVERAGE(J13,J70,J125)</f>
        <v>247.5</v>
      </c>
    </row>
    <row r="9" spans="1:19" x14ac:dyDescent="0.25">
      <c r="A9" s="2"/>
      <c r="C9" s="9" t="s">
        <v>28</v>
      </c>
      <c r="D9" s="11">
        <v>62.98</v>
      </c>
      <c r="E9" s="11">
        <v>5.9</v>
      </c>
      <c r="F9" s="11">
        <v>802</v>
      </c>
      <c r="G9" s="11">
        <v>844</v>
      </c>
      <c r="H9" s="11">
        <v>674</v>
      </c>
      <c r="I9" s="11">
        <v>737</v>
      </c>
      <c r="J9" s="138">
        <f t="shared" si="0"/>
        <v>764.25</v>
      </c>
      <c r="K9" s="139"/>
      <c r="M9" s="8">
        <v>4</v>
      </c>
      <c r="N9" s="140">
        <v>7.8</v>
      </c>
      <c r="O9" s="141"/>
      <c r="P9" s="2"/>
      <c r="R9" s="74" t="s">
        <v>261</v>
      </c>
      <c r="S9" s="76">
        <f>S6-S7</f>
        <v>194.5</v>
      </c>
    </row>
    <row r="10" spans="1:19" x14ac:dyDescent="0.25">
      <c r="A10" s="2"/>
      <c r="C10" s="9" t="s">
        <v>30</v>
      </c>
      <c r="D10" s="11">
        <v>62.86</v>
      </c>
      <c r="E10" s="11">
        <v>8.6</v>
      </c>
      <c r="F10" s="11">
        <v>564</v>
      </c>
      <c r="G10" s="11">
        <v>622</v>
      </c>
      <c r="H10" s="11">
        <v>568</v>
      </c>
      <c r="I10" s="11">
        <v>597</v>
      </c>
      <c r="J10" s="138">
        <f t="shared" si="0"/>
        <v>587.75</v>
      </c>
      <c r="K10" s="139"/>
      <c r="M10" s="8">
        <v>5</v>
      </c>
      <c r="N10" s="140">
        <v>9.5</v>
      </c>
      <c r="O10" s="141"/>
      <c r="P10" s="2"/>
      <c r="R10" s="74" t="s">
        <v>31</v>
      </c>
      <c r="S10" s="76">
        <f>S7-S8</f>
        <v>278.41666666666663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377</v>
      </c>
      <c r="G11" s="63">
        <v>419</v>
      </c>
      <c r="H11" s="63">
        <v>406</v>
      </c>
      <c r="I11" s="63">
        <v>420</v>
      </c>
      <c r="J11" s="138">
        <f t="shared" si="0"/>
        <v>405.5</v>
      </c>
      <c r="K11" s="139"/>
      <c r="M11" s="13">
        <v>6</v>
      </c>
      <c r="N11" s="142">
        <v>8.6</v>
      </c>
      <c r="O11" s="143"/>
      <c r="P11" s="2"/>
      <c r="R11" s="74" t="s">
        <v>29</v>
      </c>
      <c r="S11" s="75">
        <f>S6-S8</f>
        <v>472.91666666666663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230</v>
      </c>
      <c r="G12" s="63">
        <v>239</v>
      </c>
      <c r="H12" s="63">
        <v>266</v>
      </c>
      <c r="I12" s="63">
        <v>275</v>
      </c>
      <c r="J12" s="138">
        <f t="shared" si="0"/>
        <v>252.5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0.26998264893001739</v>
      </c>
    </row>
    <row r="13" spans="1:19" ht="15.75" thickBot="1" x14ac:dyDescent="0.3">
      <c r="A13" s="2"/>
      <c r="C13" s="14" t="s">
        <v>38</v>
      </c>
      <c r="D13" s="15">
        <v>62.68</v>
      </c>
      <c r="E13" s="15">
        <v>8</v>
      </c>
      <c r="F13" s="15">
        <v>233</v>
      </c>
      <c r="G13" s="15">
        <v>245</v>
      </c>
      <c r="H13" s="15">
        <v>269</v>
      </c>
      <c r="I13" s="15">
        <v>281</v>
      </c>
      <c r="J13" s="144">
        <f t="shared" si="0"/>
        <v>257</v>
      </c>
      <c r="K13" s="145"/>
      <c r="M13" s="67" t="s">
        <v>39</v>
      </c>
      <c r="N13" s="65">
        <v>3.96</v>
      </c>
      <c r="O13" s="66"/>
      <c r="P13" s="2"/>
      <c r="R13" s="77" t="s">
        <v>37</v>
      </c>
      <c r="S13" s="78">
        <f>S10/S7</f>
        <v>0.52939312311836473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0.65644881434355118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25.27</v>
      </c>
      <c r="E16" s="11">
        <v>8.6999999999999993</v>
      </c>
      <c r="F16" s="22">
        <v>1098</v>
      </c>
      <c r="G16" s="16"/>
      <c r="H16" s="23" t="s">
        <v>1</v>
      </c>
      <c r="I16" s="133">
        <v>5.59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67.69</v>
      </c>
      <c r="E17" s="11"/>
      <c r="F17" s="22">
        <v>252</v>
      </c>
      <c r="G17" s="16"/>
      <c r="H17" s="27" t="s">
        <v>2</v>
      </c>
      <c r="I17" s="135">
        <v>5.26</v>
      </c>
      <c r="J17" s="135"/>
      <c r="K17" s="136"/>
      <c r="M17" s="65">
        <v>6.9</v>
      </c>
      <c r="N17" s="28">
        <v>80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68.83</v>
      </c>
      <c r="E18" s="11"/>
      <c r="F18" s="22">
        <v>245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69.33</v>
      </c>
      <c r="E20" s="11"/>
      <c r="F20" s="22">
        <v>239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73.09</v>
      </c>
      <c r="E21" s="11"/>
      <c r="F21" s="22">
        <v>1247</v>
      </c>
      <c r="G21" s="16"/>
      <c r="H21" s="125">
        <v>8</v>
      </c>
      <c r="I21" s="127">
        <v>412</v>
      </c>
      <c r="J21" s="127">
        <v>288</v>
      </c>
      <c r="K21" s="129">
        <f>((I21-J21)/I21)</f>
        <v>0.30097087378640774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74.5</v>
      </c>
      <c r="E22" s="11">
        <v>7.7</v>
      </c>
      <c r="F22" s="22">
        <v>502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475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76.19</v>
      </c>
      <c r="E24" s="11">
        <v>7.5</v>
      </c>
      <c r="F24" s="22">
        <v>963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0.23094537127903172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911</v>
      </c>
      <c r="G25" s="16"/>
      <c r="M25" s="118" t="s">
        <v>64</v>
      </c>
      <c r="N25" s="119"/>
      <c r="O25" s="37">
        <f>(J10-J11)/J10</f>
        <v>0.31008081667375587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0.37731196054254007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-1.782178217821782E-2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91.65</v>
      </c>
      <c r="E28" s="33"/>
      <c r="F28" s="34"/>
      <c r="G28" s="46"/>
      <c r="H28" s="47" t="s">
        <v>72</v>
      </c>
      <c r="I28" s="33">
        <v>352</v>
      </c>
      <c r="J28" s="33">
        <v>283</v>
      </c>
      <c r="K28" s="34">
        <f>I28-J28</f>
        <v>69</v>
      </c>
      <c r="M28" s="123" t="s">
        <v>73</v>
      </c>
      <c r="N28" s="124"/>
      <c r="O28" s="70">
        <f>(J10-J13)/J10</f>
        <v>0.56273925988940876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69.010000000000005</v>
      </c>
      <c r="F29" s="34">
        <v>94.36</v>
      </c>
      <c r="G29" s="48">
        <v>5.4</v>
      </c>
      <c r="H29" s="65" t="s">
        <v>2</v>
      </c>
      <c r="I29" s="35">
        <v>236</v>
      </c>
      <c r="J29" s="35">
        <v>212</v>
      </c>
      <c r="K29" s="36">
        <f>I29-J29</f>
        <v>24</v>
      </c>
      <c r="L29" s="49"/>
      <c r="M29" s="113" t="s">
        <v>75</v>
      </c>
      <c r="N29" s="114"/>
      <c r="O29" s="71">
        <f>(J9-J13)/J9</f>
        <v>0.66372260385999349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79.45</v>
      </c>
      <c r="E30" s="33">
        <v>66.709999999999994</v>
      </c>
      <c r="F30" s="34">
        <v>83.96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77.349999999999994</v>
      </c>
      <c r="E31" s="33">
        <v>49.26</v>
      </c>
      <c r="F31" s="34">
        <v>63.68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91.6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538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539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542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541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540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603</v>
      </c>
      <c r="G64" s="12"/>
      <c r="H64" s="12"/>
      <c r="I64" s="12"/>
      <c r="J64" s="138">
        <f>AVERAGE(F64:I64)</f>
        <v>603</v>
      </c>
      <c r="K64" s="139"/>
      <c r="M64" s="8">
        <v>2</v>
      </c>
      <c r="N64" s="140">
        <v>9.3000000000000007</v>
      </c>
      <c r="O64" s="141"/>
      <c r="P64" s="2"/>
    </row>
    <row r="65" spans="1:16" x14ac:dyDescent="0.25">
      <c r="A65" s="2"/>
      <c r="C65" s="9" t="s">
        <v>27</v>
      </c>
      <c r="D65" s="10"/>
      <c r="E65" s="10"/>
      <c r="F65" s="11">
        <v>490</v>
      </c>
      <c r="G65" s="12"/>
      <c r="H65" s="12"/>
      <c r="I65" s="12"/>
      <c r="J65" s="138">
        <f t="shared" ref="J65:J70" si="1">AVERAGE(F65:I65)</f>
        <v>490</v>
      </c>
      <c r="K65" s="139"/>
      <c r="M65" s="8">
        <v>3</v>
      </c>
      <c r="N65" s="140">
        <v>8.5</v>
      </c>
      <c r="O65" s="141"/>
      <c r="P65" s="2"/>
    </row>
    <row r="66" spans="1:16" ht="15" customHeight="1" x14ac:dyDescent="0.25">
      <c r="A66" s="2"/>
      <c r="C66" s="9" t="s">
        <v>28</v>
      </c>
      <c r="D66" s="11">
        <v>66.33</v>
      </c>
      <c r="E66" s="11">
        <v>7.2</v>
      </c>
      <c r="F66" s="11">
        <v>666</v>
      </c>
      <c r="G66" s="11">
        <v>678</v>
      </c>
      <c r="H66" s="11">
        <v>661</v>
      </c>
      <c r="I66" s="11">
        <v>605</v>
      </c>
      <c r="J66" s="138">
        <f t="shared" si="1"/>
        <v>652.5</v>
      </c>
      <c r="K66" s="139"/>
      <c r="M66" s="8">
        <v>4</v>
      </c>
      <c r="N66" s="140">
        <v>8.1</v>
      </c>
      <c r="O66" s="141"/>
      <c r="P66" s="2"/>
    </row>
    <row r="67" spans="1:16" ht="15" customHeight="1" x14ac:dyDescent="0.25">
      <c r="A67" s="2"/>
      <c r="C67" s="9" t="s">
        <v>30</v>
      </c>
      <c r="D67" s="11">
        <v>61.22</v>
      </c>
      <c r="E67" s="11">
        <v>8.1999999999999993</v>
      </c>
      <c r="F67" s="11">
        <v>488</v>
      </c>
      <c r="G67" s="11">
        <v>484</v>
      </c>
      <c r="H67" s="11">
        <v>449</v>
      </c>
      <c r="I67" s="11">
        <v>478</v>
      </c>
      <c r="J67" s="138">
        <f t="shared" si="1"/>
        <v>474.75</v>
      </c>
      <c r="K67" s="139"/>
      <c r="M67" s="8">
        <v>5</v>
      </c>
      <c r="N67" s="140">
        <v>9.1999999999999993</v>
      </c>
      <c r="O67" s="141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408</v>
      </c>
      <c r="G68" s="63">
        <v>395</v>
      </c>
      <c r="H68" s="63">
        <v>374</v>
      </c>
      <c r="I68" s="63">
        <v>355</v>
      </c>
      <c r="J68" s="138">
        <f t="shared" si="1"/>
        <v>383</v>
      </c>
      <c r="K68" s="139"/>
      <c r="M68" s="13">
        <v>6</v>
      </c>
      <c r="N68" s="142">
        <v>8.5</v>
      </c>
      <c r="O68" s="143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262</v>
      </c>
      <c r="G69" s="63">
        <v>259</v>
      </c>
      <c r="H69" s="63">
        <v>222</v>
      </c>
      <c r="I69" s="63">
        <v>200</v>
      </c>
      <c r="J69" s="138">
        <f t="shared" si="1"/>
        <v>235.75</v>
      </c>
      <c r="K69" s="139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60.98</v>
      </c>
      <c r="E70" s="15">
        <v>7.8</v>
      </c>
      <c r="F70" s="15">
        <v>279</v>
      </c>
      <c r="G70" s="15">
        <v>268</v>
      </c>
      <c r="H70" s="15">
        <v>231</v>
      </c>
      <c r="I70" s="15">
        <v>210</v>
      </c>
      <c r="J70" s="144">
        <f t="shared" si="1"/>
        <v>247</v>
      </c>
      <c r="K70" s="145"/>
      <c r="M70" s="67" t="s">
        <v>39</v>
      </c>
      <c r="N70" s="65">
        <v>3.69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16" ht="15" customHeight="1" x14ac:dyDescent="0.25">
      <c r="A73" s="2"/>
      <c r="C73" s="21" t="s">
        <v>43</v>
      </c>
      <c r="D73" s="11">
        <v>22.06</v>
      </c>
      <c r="E73" s="11">
        <v>9.8000000000000007</v>
      </c>
      <c r="F73" s="22">
        <v>1187</v>
      </c>
      <c r="G73" s="16"/>
      <c r="H73" s="23" t="s">
        <v>1</v>
      </c>
      <c r="I73" s="133">
        <v>5.15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67.88</v>
      </c>
      <c r="E74" s="11"/>
      <c r="F74" s="22">
        <v>262</v>
      </c>
      <c r="G74" s="16"/>
      <c r="H74" s="27" t="s">
        <v>2</v>
      </c>
      <c r="I74" s="135">
        <v>4.93</v>
      </c>
      <c r="J74" s="135"/>
      <c r="K74" s="136"/>
      <c r="M74" s="65">
        <v>6.8</v>
      </c>
      <c r="N74" s="28">
        <v>55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68.010000000000005</v>
      </c>
      <c r="E75" s="11"/>
      <c r="F75" s="22">
        <v>255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69.03</v>
      </c>
      <c r="E77" s="11"/>
      <c r="F77" s="22">
        <v>238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74.69</v>
      </c>
      <c r="E78" s="11"/>
      <c r="F78" s="22">
        <v>1395</v>
      </c>
      <c r="G78" s="16"/>
      <c r="H78" s="125">
        <v>1</v>
      </c>
      <c r="I78" s="127">
        <v>606</v>
      </c>
      <c r="J78" s="127">
        <v>280</v>
      </c>
      <c r="K78" s="129">
        <f>((I78-J78)/I78)</f>
        <v>0.53795379537953791</v>
      </c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76.05</v>
      </c>
      <c r="E79" s="11">
        <v>7.1</v>
      </c>
      <c r="F79" s="22">
        <v>511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498</v>
      </c>
      <c r="G80" s="16"/>
      <c r="H80" s="125">
        <v>12</v>
      </c>
      <c r="I80" s="127">
        <v>391</v>
      </c>
      <c r="J80" s="127">
        <v>77</v>
      </c>
      <c r="K80" s="129">
        <f>((I80-J80)/I80)</f>
        <v>0.80306905370843995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77.790000000000006</v>
      </c>
      <c r="E81" s="11">
        <v>6.7</v>
      </c>
      <c r="F81" s="22">
        <v>971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0.27241379310344827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953</v>
      </c>
      <c r="G82" s="16"/>
      <c r="M82" s="118" t="s">
        <v>64</v>
      </c>
      <c r="N82" s="119"/>
      <c r="O82" s="37">
        <f>(J67-J68)/J67</f>
        <v>0.19325961032122169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0.38446475195822455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-4.7720042417815481E-2</v>
      </c>
      <c r="P84" s="2"/>
    </row>
    <row r="85" spans="1:16" x14ac:dyDescent="0.25">
      <c r="A85" s="2"/>
      <c r="B85" s="41"/>
      <c r="C85" s="45" t="s">
        <v>71</v>
      </c>
      <c r="D85" s="33">
        <v>91.32</v>
      </c>
      <c r="E85" s="33"/>
      <c r="F85" s="34"/>
      <c r="G85" s="46"/>
      <c r="H85" s="47" t="s">
        <v>1</v>
      </c>
      <c r="I85" s="33">
        <v>606</v>
      </c>
      <c r="J85" s="33">
        <v>519</v>
      </c>
      <c r="K85" s="34">
        <f>I85-J85</f>
        <v>87</v>
      </c>
      <c r="M85" s="123" t="s">
        <v>73</v>
      </c>
      <c r="N85" s="124"/>
      <c r="O85" s="70">
        <f>(J67-J70)/J67</f>
        <v>0.47972617166929965</v>
      </c>
      <c r="P85" s="2"/>
    </row>
    <row r="86" spans="1:16" ht="15.75" thickBot="1" x14ac:dyDescent="0.3">
      <c r="A86" s="2"/>
      <c r="B86" s="41"/>
      <c r="C86" s="45" t="s">
        <v>74</v>
      </c>
      <c r="D86" s="33">
        <v>73.05</v>
      </c>
      <c r="E86" s="33">
        <v>68.62</v>
      </c>
      <c r="F86" s="34">
        <v>93.94</v>
      </c>
      <c r="G86" s="48">
        <v>6.1</v>
      </c>
      <c r="H86" s="65" t="s">
        <v>2</v>
      </c>
      <c r="I86" s="35">
        <v>303</v>
      </c>
      <c r="J86" s="35">
        <v>278</v>
      </c>
      <c r="K86" s="34">
        <f>I86-J86</f>
        <v>25</v>
      </c>
      <c r="L86" s="49"/>
      <c r="M86" s="113" t="s">
        <v>75</v>
      </c>
      <c r="N86" s="114"/>
      <c r="O86" s="71">
        <f>(J66-J70)/J66</f>
        <v>0.62145593869731797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66.349999999999994</v>
      </c>
      <c r="F87" s="34">
        <v>83.84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75.349999999999994</v>
      </c>
      <c r="E88" s="33">
        <v>47.53</v>
      </c>
      <c r="F88" s="34">
        <v>63.09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55.06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543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546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 t="s">
        <v>548</v>
      </c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547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545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544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135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587</v>
      </c>
      <c r="G119" s="12"/>
      <c r="H119" s="12"/>
      <c r="I119" s="12"/>
      <c r="J119" s="138">
        <f>AVERAGE(F119:I119)</f>
        <v>587</v>
      </c>
      <c r="K119" s="139"/>
      <c r="M119" s="8">
        <v>2</v>
      </c>
      <c r="N119" s="140">
        <v>9.1999999999999993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484</v>
      </c>
      <c r="G120" s="12"/>
      <c r="H120" s="12"/>
      <c r="I120" s="12"/>
      <c r="J120" s="138">
        <f t="shared" ref="J120:J125" si="2">AVERAGE(F120:I120)</f>
        <v>484</v>
      </c>
      <c r="K120" s="139"/>
      <c r="M120" s="8">
        <v>3</v>
      </c>
      <c r="N120" s="140">
        <v>8.8000000000000007</v>
      </c>
      <c r="O120" s="141"/>
      <c r="P120" s="2"/>
    </row>
    <row r="121" spans="1:16" x14ac:dyDescent="0.25">
      <c r="A121" s="2"/>
      <c r="C121" s="9" t="s">
        <v>28</v>
      </c>
      <c r="D121" s="11">
        <v>66.84</v>
      </c>
      <c r="E121" s="11">
        <v>6.7</v>
      </c>
      <c r="F121" s="11">
        <v>678</v>
      </c>
      <c r="G121" s="11">
        <v>706</v>
      </c>
      <c r="H121" s="11">
        <v>771</v>
      </c>
      <c r="I121" s="11">
        <v>823</v>
      </c>
      <c r="J121" s="138">
        <f t="shared" si="2"/>
        <v>744.5</v>
      </c>
      <c r="K121" s="139"/>
      <c r="M121" s="8">
        <v>4</v>
      </c>
      <c r="N121" s="140">
        <v>8.1999999999999993</v>
      </c>
      <c r="O121" s="141"/>
      <c r="P121" s="2"/>
    </row>
    <row r="122" spans="1:16" x14ac:dyDescent="0.25">
      <c r="A122" s="2"/>
      <c r="C122" s="9" t="s">
        <v>30</v>
      </c>
      <c r="D122" s="11">
        <v>62.48</v>
      </c>
      <c r="E122" s="11">
        <v>8.3000000000000007</v>
      </c>
      <c r="F122" s="11">
        <v>497</v>
      </c>
      <c r="G122" s="11">
        <v>516</v>
      </c>
      <c r="H122" s="11">
        <v>531</v>
      </c>
      <c r="I122" s="11">
        <v>517</v>
      </c>
      <c r="J122" s="138">
        <f t="shared" si="2"/>
        <v>515.25</v>
      </c>
      <c r="K122" s="139"/>
      <c r="M122" s="8">
        <v>5</v>
      </c>
      <c r="N122" s="140">
        <v>9.5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347</v>
      </c>
      <c r="G123" s="63">
        <v>337</v>
      </c>
      <c r="H123" s="63">
        <v>355</v>
      </c>
      <c r="I123" s="63">
        <v>383</v>
      </c>
      <c r="J123" s="138">
        <f t="shared" si="2"/>
        <v>355.5</v>
      </c>
      <c r="K123" s="139"/>
      <c r="M123" s="13">
        <v>6</v>
      </c>
      <c r="N123" s="142">
        <v>8.6999999999999993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215</v>
      </c>
      <c r="G124" s="63">
        <v>216</v>
      </c>
      <c r="H124" s="63">
        <v>259</v>
      </c>
      <c r="I124" s="63">
        <v>273</v>
      </c>
      <c r="J124" s="138">
        <f t="shared" si="2"/>
        <v>240.75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58.1</v>
      </c>
      <c r="E125" s="15">
        <v>7.7</v>
      </c>
      <c r="F125" s="15">
        <v>212</v>
      </c>
      <c r="G125" s="15">
        <v>214</v>
      </c>
      <c r="H125" s="15">
        <v>257</v>
      </c>
      <c r="I125" s="15">
        <v>271</v>
      </c>
      <c r="J125" s="144">
        <f t="shared" si="2"/>
        <v>238.5</v>
      </c>
      <c r="K125" s="145"/>
      <c r="M125" s="67" t="s">
        <v>39</v>
      </c>
      <c r="N125" s="65">
        <v>3.98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19.809999999999999</v>
      </c>
      <c r="E128" s="11">
        <v>8.9</v>
      </c>
      <c r="F128" s="22">
        <v>617</v>
      </c>
      <c r="G128" s="16"/>
      <c r="H128" s="23" t="s">
        <v>1</v>
      </c>
      <c r="I128" s="133">
        <v>4.9400000000000004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66.08</v>
      </c>
      <c r="E129" s="11"/>
      <c r="F129" s="22">
        <v>220</v>
      </c>
      <c r="G129" s="16"/>
      <c r="H129" s="27" t="s">
        <v>2</v>
      </c>
      <c r="I129" s="135">
        <v>4.71</v>
      </c>
      <c r="J129" s="135"/>
      <c r="K129" s="136"/>
      <c r="M129" s="65">
        <v>6.7</v>
      </c>
      <c r="N129" s="28">
        <v>55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67.05</v>
      </c>
      <c r="E130" s="11"/>
      <c r="F130" s="22">
        <v>217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66.22</v>
      </c>
      <c r="E132" s="11"/>
      <c r="F132" s="22">
        <v>214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75.150000000000006</v>
      </c>
      <c r="E133" s="11"/>
      <c r="F133" s="22">
        <v>1484</v>
      </c>
      <c r="G133" s="16"/>
      <c r="H133" s="125">
        <v>3</v>
      </c>
      <c r="I133" s="127">
        <v>511</v>
      </c>
      <c r="J133" s="127">
        <v>291</v>
      </c>
      <c r="K133" s="129">
        <f>((I133-J133)/I133)</f>
        <v>0.43052837573385516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76.36</v>
      </c>
      <c r="E134" s="11">
        <v>7.2</v>
      </c>
      <c r="F134" s="22">
        <v>501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485</v>
      </c>
      <c r="G135" s="16"/>
      <c r="H135" s="125"/>
      <c r="I135" s="127"/>
      <c r="J135" s="127"/>
      <c r="K135" s="129" t="e">
        <f>((I135-J135)/I135)</f>
        <v>#DIV/0!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77.569999999999993</v>
      </c>
      <c r="E136" s="11">
        <v>6.8</v>
      </c>
      <c r="F136" s="22">
        <v>969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0.30792478173270649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949</v>
      </c>
      <c r="G137" s="16"/>
      <c r="M137" s="118" t="s">
        <v>64</v>
      </c>
      <c r="N137" s="119"/>
      <c r="O137" s="37">
        <f>(J122-J123)/J122</f>
        <v>0.31004366812227074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0.32278481012658228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9.3457943925233638E-3</v>
      </c>
      <c r="P139" s="2"/>
    </row>
    <row r="140" spans="1:16" x14ac:dyDescent="0.25">
      <c r="A140" s="2"/>
      <c r="B140" s="41"/>
      <c r="C140" s="45" t="s">
        <v>71</v>
      </c>
      <c r="D140" s="33">
        <v>91.45</v>
      </c>
      <c r="E140" s="33"/>
      <c r="F140" s="34"/>
      <c r="G140" s="46"/>
      <c r="H140" s="47" t="s">
        <v>72</v>
      </c>
      <c r="I140" s="33">
        <v>313</v>
      </c>
      <c r="J140" s="33">
        <v>268</v>
      </c>
      <c r="K140" s="34">
        <f>I140-J140</f>
        <v>45</v>
      </c>
      <c r="M140" s="123" t="s">
        <v>73</v>
      </c>
      <c r="N140" s="124"/>
      <c r="O140" s="70">
        <f>(J122-J125)/J122</f>
        <v>0.53711790393013104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72.900000000000006</v>
      </c>
      <c r="E141" s="33">
        <v>68.63</v>
      </c>
      <c r="F141" s="34">
        <v>94.14</v>
      </c>
      <c r="G141" s="48">
        <v>5.8</v>
      </c>
      <c r="H141" s="65" t="s">
        <v>2</v>
      </c>
      <c r="I141" s="35">
        <v>195</v>
      </c>
      <c r="J141" s="35">
        <v>164</v>
      </c>
      <c r="K141" s="34">
        <f>I141-J141</f>
        <v>31</v>
      </c>
      <c r="L141" s="49"/>
      <c r="M141" s="113" t="s">
        <v>75</v>
      </c>
      <c r="N141" s="114"/>
      <c r="O141" s="71">
        <f>(J121-J125)/J121</f>
        <v>0.67965077233042315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</v>
      </c>
      <c r="E142" s="33">
        <v>65.98</v>
      </c>
      <c r="F142" s="34">
        <v>83.73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75.900000000000006</v>
      </c>
      <c r="E143" s="33">
        <v>47.97</v>
      </c>
      <c r="F143" s="34">
        <v>63.2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389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549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550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551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443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T171"/>
  <sheetViews>
    <sheetView zoomScale="85" zoomScaleNormal="85" workbookViewId="0">
      <selection activeCell="C23" sqref="C23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37" t="s">
        <v>17</v>
      </c>
      <c r="D5" s="131" t="s">
        <v>18</v>
      </c>
      <c r="E5" s="131" t="s">
        <v>19</v>
      </c>
      <c r="F5" s="131" t="s">
        <v>20</v>
      </c>
      <c r="G5" s="131"/>
      <c r="H5" s="131"/>
      <c r="I5" s="131"/>
      <c r="J5" s="131"/>
      <c r="K5" s="132"/>
      <c r="M5" s="6" t="s">
        <v>21</v>
      </c>
      <c r="N5" s="148" t="s">
        <v>19</v>
      </c>
      <c r="O5" s="122"/>
      <c r="P5" s="2"/>
    </row>
    <row r="6" spans="1:19" x14ac:dyDescent="0.25">
      <c r="A6" s="2"/>
      <c r="C6" s="146"/>
      <c r="D6" s="147"/>
      <c r="E6" s="147"/>
      <c r="F6" s="7" t="s">
        <v>22</v>
      </c>
      <c r="G6" s="7" t="s">
        <v>23</v>
      </c>
      <c r="H6" s="7" t="s">
        <v>24</v>
      </c>
      <c r="I6" s="7" t="s">
        <v>25</v>
      </c>
      <c r="J6" s="147" t="s">
        <v>6</v>
      </c>
      <c r="K6" s="149"/>
      <c r="M6" s="8">
        <v>1</v>
      </c>
      <c r="N6" s="140"/>
      <c r="O6" s="141"/>
      <c r="P6" s="2"/>
      <c r="R6" s="56" t="s">
        <v>0</v>
      </c>
      <c r="S6" s="56">
        <f>AVERAGE(J9,J66,J121)</f>
        <v>741.66666666666663</v>
      </c>
    </row>
    <row r="7" spans="1:19" x14ac:dyDescent="0.25">
      <c r="A7" s="2"/>
      <c r="C7" s="9" t="s">
        <v>26</v>
      </c>
      <c r="D7" s="10"/>
      <c r="E7" s="10"/>
      <c r="F7" s="11">
        <v>585</v>
      </c>
      <c r="G7" s="12"/>
      <c r="H7" s="12"/>
      <c r="I7" s="12"/>
      <c r="J7" s="138">
        <f>AVERAGE(F7:I7)</f>
        <v>585</v>
      </c>
      <c r="K7" s="139"/>
      <c r="M7" s="8">
        <v>2</v>
      </c>
      <c r="N7" s="140">
        <v>9.1999999999999993</v>
      </c>
      <c r="O7" s="141"/>
      <c r="P7" s="2"/>
      <c r="R7" s="56" t="s">
        <v>1</v>
      </c>
      <c r="S7" s="72">
        <f>AVERAGE(J10,J67,J122)</f>
        <v>524.16666666666663</v>
      </c>
    </row>
    <row r="8" spans="1:19" x14ac:dyDescent="0.25">
      <c r="A8" s="2"/>
      <c r="C8" s="9" t="s">
        <v>27</v>
      </c>
      <c r="D8" s="10"/>
      <c r="E8" s="10"/>
      <c r="F8" s="11">
        <v>472</v>
      </c>
      <c r="G8" s="12"/>
      <c r="H8" s="12"/>
      <c r="I8" s="12"/>
      <c r="J8" s="138">
        <f t="shared" ref="J8:J13" si="0">AVERAGE(F8:I8)</f>
        <v>472</v>
      </c>
      <c r="K8" s="139"/>
      <c r="M8" s="8">
        <v>3</v>
      </c>
      <c r="N8" s="140">
        <v>9.1</v>
      </c>
      <c r="O8" s="141"/>
      <c r="P8" s="2"/>
      <c r="R8" s="56" t="s">
        <v>2</v>
      </c>
      <c r="S8" s="73">
        <f>AVERAGE(J13,J70,J125)</f>
        <v>267.33333333333331</v>
      </c>
    </row>
    <row r="9" spans="1:19" x14ac:dyDescent="0.25">
      <c r="A9" s="2"/>
      <c r="C9" s="9" t="s">
        <v>28</v>
      </c>
      <c r="D9" s="11">
        <v>60.41</v>
      </c>
      <c r="E9" s="11">
        <v>7.8</v>
      </c>
      <c r="F9" s="11">
        <v>810</v>
      </c>
      <c r="G9" s="11">
        <v>831</v>
      </c>
      <c r="H9" s="11">
        <v>694</v>
      </c>
      <c r="I9" s="11">
        <v>751</v>
      </c>
      <c r="J9" s="138">
        <f t="shared" si="0"/>
        <v>771.5</v>
      </c>
      <c r="K9" s="139"/>
      <c r="M9" s="8">
        <v>4</v>
      </c>
      <c r="N9" s="140">
        <v>7.5</v>
      </c>
      <c r="O9" s="141"/>
      <c r="P9" s="2"/>
      <c r="R9" s="74" t="s">
        <v>261</v>
      </c>
      <c r="S9" s="76">
        <f>S6-S7</f>
        <v>217.5</v>
      </c>
    </row>
    <row r="10" spans="1:19" x14ac:dyDescent="0.25">
      <c r="A10" s="2"/>
      <c r="C10" s="9" t="s">
        <v>30</v>
      </c>
      <c r="D10" s="11">
        <v>59.72</v>
      </c>
      <c r="E10" s="11">
        <v>8.1</v>
      </c>
      <c r="F10" s="11">
        <v>512</v>
      </c>
      <c r="G10" s="11">
        <v>543</v>
      </c>
      <c r="H10" s="11">
        <v>550</v>
      </c>
      <c r="I10" s="11">
        <v>474</v>
      </c>
      <c r="J10" s="138">
        <f t="shared" si="0"/>
        <v>519.75</v>
      </c>
      <c r="K10" s="139"/>
      <c r="M10" s="8">
        <v>5</v>
      </c>
      <c r="N10" s="140">
        <v>9.3000000000000007</v>
      </c>
      <c r="O10" s="141"/>
      <c r="P10" s="2"/>
      <c r="R10" s="74" t="s">
        <v>31</v>
      </c>
      <c r="S10" s="76">
        <f>S7-S8</f>
        <v>256.83333333333331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372</v>
      </c>
      <c r="G11" s="63">
        <v>364</v>
      </c>
      <c r="H11" s="63">
        <v>366</v>
      </c>
      <c r="I11" s="63">
        <v>343</v>
      </c>
      <c r="J11" s="138">
        <f t="shared" si="0"/>
        <v>361.25</v>
      </c>
      <c r="K11" s="139"/>
      <c r="M11" s="13">
        <v>6</v>
      </c>
      <c r="N11" s="142">
        <v>7</v>
      </c>
      <c r="O11" s="143"/>
      <c r="P11" s="2"/>
      <c r="R11" s="74" t="s">
        <v>29</v>
      </c>
      <c r="S11" s="75">
        <f>S6-S8</f>
        <v>474.33333333333331</v>
      </c>
    </row>
    <row r="12" spans="1:19" ht="15.75" thickBot="1" x14ac:dyDescent="0.3">
      <c r="A12" s="2"/>
      <c r="C12" s="9" t="s">
        <v>34</v>
      </c>
      <c r="D12" s="11"/>
      <c r="E12" s="11"/>
      <c r="F12" s="11">
        <v>269</v>
      </c>
      <c r="G12" s="63">
        <v>250</v>
      </c>
      <c r="H12" s="63">
        <v>231</v>
      </c>
      <c r="I12" s="63">
        <v>229</v>
      </c>
      <c r="J12" s="138">
        <f t="shared" si="0"/>
        <v>244.75</v>
      </c>
      <c r="K12" s="139"/>
      <c r="N12" s="68" t="s">
        <v>35</v>
      </c>
      <c r="O12" s="69" t="s">
        <v>36</v>
      </c>
      <c r="P12" s="2"/>
      <c r="R12" s="77" t="s">
        <v>262</v>
      </c>
      <c r="S12" s="81">
        <f>S9/S6</f>
        <v>0.29325842696629217</v>
      </c>
    </row>
    <row r="13" spans="1:19" ht="15.75" thickBot="1" x14ac:dyDescent="0.3">
      <c r="A13" s="2"/>
      <c r="C13" s="14" t="s">
        <v>38</v>
      </c>
      <c r="D13" s="15">
        <v>61.76</v>
      </c>
      <c r="E13" s="15">
        <v>7.8</v>
      </c>
      <c r="F13" s="15">
        <v>271</v>
      </c>
      <c r="G13" s="15">
        <v>257</v>
      </c>
      <c r="H13" s="15">
        <v>232</v>
      </c>
      <c r="I13" s="15">
        <v>233</v>
      </c>
      <c r="J13" s="144">
        <f t="shared" si="0"/>
        <v>248.25</v>
      </c>
      <c r="K13" s="145"/>
      <c r="M13" s="67" t="s">
        <v>39</v>
      </c>
      <c r="N13" s="65">
        <v>4.0599999999999996</v>
      </c>
      <c r="O13" s="66"/>
      <c r="P13" s="2"/>
      <c r="R13" s="77" t="s">
        <v>37</v>
      </c>
      <c r="S13" s="78">
        <f>S10/S7</f>
        <v>0.48998410174880763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81">
        <f>S11/S6</f>
        <v>0.63955056179775283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31" t="s">
        <v>41</v>
      </c>
      <c r="J15" s="131"/>
      <c r="K15" s="132"/>
      <c r="M15" s="120" t="s">
        <v>42</v>
      </c>
      <c r="N15" s="121"/>
      <c r="O15" s="122"/>
      <c r="P15" s="2"/>
    </row>
    <row r="16" spans="1:19" x14ac:dyDescent="0.25">
      <c r="A16" s="2"/>
      <c r="C16" s="21" t="s">
        <v>43</v>
      </c>
      <c r="D16" s="11">
        <v>6.07</v>
      </c>
      <c r="E16" s="11">
        <v>8</v>
      </c>
      <c r="F16" s="22">
        <v>889</v>
      </c>
      <c r="G16" s="16"/>
      <c r="H16" s="23" t="s">
        <v>1</v>
      </c>
      <c r="I16" s="133">
        <v>5.45</v>
      </c>
      <c r="J16" s="133"/>
      <c r="K16" s="134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66.27</v>
      </c>
      <c r="E17" s="11"/>
      <c r="F17" s="22">
        <v>263</v>
      </c>
      <c r="G17" s="16"/>
      <c r="H17" s="27" t="s">
        <v>2</v>
      </c>
      <c r="I17" s="135">
        <v>5.17</v>
      </c>
      <c r="J17" s="135"/>
      <c r="K17" s="136"/>
      <c r="M17" s="65">
        <v>7.1</v>
      </c>
      <c r="N17" s="28">
        <v>90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66.930000000000007</v>
      </c>
      <c r="E18" s="11"/>
      <c r="F18" s="22">
        <v>253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37" t="s">
        <v>49</v>
      </c>
      <c r="I19" s="131"/>
      <c r="J19" s="131"/>
      <c r="K19" s="132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67.14</v>
      </c>
      <c r="E20" s="11"/>
      <c r="F20" s="22">
        <v>252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70.69</v>
      </c>
      <c r="E21" s="11"/>
      <c r="F21" s="22">
        <v>1369</v>
      </c>
      <c r="G21" s="16"/>
      <c r="H21" s="125">
        <v>5</v>
      </c>
      <c r="I21" s="127">
        <v>379</v>
      </c>
      <c r="J21" s="127">
        <v>269</v>
      </c>
      <c r="K21" s="129">
        <f>((I21-J21)/I21)</f>
        <v>0.29023746701846964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77.64</v>
      </c>
      <c r="E22" s="11">
        <v>7.8</v>
      </c>
      <c r="F22" s="22">
        <v>488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450</v>
      </c>
      <c r="G23" s="16"/>
      <c r="H23" s="125"/>
      <c r="I23" s="127"/>
      <c r="J23" s="127"/>
      <c r="K23" s="129" t="e">
        <f>((I23-J23)/I23)</f>
        <v>#DIV/0!</v>
      </c>
      <c r="M23" s="120" t="s">
        <v>60</v>
      </c>
      <c r="N23" s="121"/>
      <c r="O23" s="122"/>
      <c r="P23" s="2"/>
    </row>
    <row r="24" spans="1:16" ht="15.75" thickBot="1" x14ac:dyDescent="0.3">
      <c r="A24" s="2"/>
      <c r="C24" s="21" t="s">
        <v>61</v>
      </c>
      <c r="D24" s="11">
        <v>77.25</v>
      </c>
      <c r="E24" s="11">
        <v>7.5</v>
      </c>
      <c r="F24" s="22">
        <v>916</v>
      </c>
      <c r="G24" s="16"/>
      <c r="H24" s="126"/>
      <c r="I24" s="128"/>
      <c r="J24" s="128"/>
      <c r="K24" s="130"/>
      <c r="M24" s="118" t="s">
        <v>62</v>
      </c>
      <c r="N24" s="119"/>
      <c r="O24" s="37">
        <f>(J9-J10)/J9</f>
        <v>0.32631237848347378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869</v>
      </c>
      <c r="G25" s="16"/>
      <c r="M25" s="118" t="s">
        <v>64</v>
      </c>
      <c r="N25" s="119"/>
      <c r="O25" s="37">
        <f>(J10-J11)/J10</f>
        <v>0.30495430495430498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20" t="s">
        <v>65</v>
      </c>
      <c r="I26" s="121"/>
      <c r="J26" s="121"/>
      <c r="K26" s="122"/>
      <c r="M26" s="118" t="s">
        <v>66</v>
      </c>
      <c r="N26" s="119"/>
      <c r="O26" s="37">
        <f>(J11-J12)/J11</f>
        <v>0.32249134948096886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18" t="s">
        <v>70</v>
      </c>
      <c r="N27" s="119"/>
      <c r="O27" s="37">
        <f>(J12-J13)/J12</f>
        <v>-1.4300306435137897E-2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72</v>
      </c>
      <c r="I28" s="33">
        <v>339</v>
      </c>
      <c r="J28" s="33">
        <v>267</v>
      </c>
      <c r="K28" s="34">
        <f>I28-J28</f>
        <v>72</v>
      </c>
      <c r="M28" s="123" t="s">
        <v>73</v>
      </c>
      <c r="N28" s="124"/>
      <c r="O28" s="70">
        <f>(J10-J13)/J10</f>
        <v>0.52236652236652237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68.92</v>
      </c>
      <c r="F29" s="34">
        <v>94.15</v>
      </c>
      <c r="G29" s="48">
        <v>5.3</v>
      </c>
      <c r="H29" s="65" t="s">
        <v>2</v>
      </c>
      <c r="I29" s="35">
        <v>233</v>
      </c>
      <c r="J29" s="35">
        <v>208</v>
      </c>
      <c r="K29" s="36">
        <f>I29-J29</f>
        <v>25</v>
      </c>
      <c r="L29" s="49"/>
      <c r="M29" s="113" t="s">
        <v>75</v>
      </c>
      <c r="N29" s="114"/>
      <c r="O29" s="71">
        <f>(J9-J13)/J9</f>
        <v>0.67822423849643554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77.5</v>
      </c>
      <c r="E30" s="33">
        <v>66.150000000000006</v>
      </c>
      <c r="F30" s="34">
        <v>85.36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76.849999999999994</v>
      </c>
      <c r="E31" s="33">
        <v>50.47</v>
      </c>
      <c r="F31" s="34">
        <v>65.680000000000007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54.15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82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  <c r="P40" s="2"/>
    </row>
    <row r="41" spans="1:16" x14ac:dyDescent="0.25">
      <c r="A41" s="2"/>
      <c r="C41" s="115" t="s">
        <v>552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2"/>
    </row>
    <row r="42" spans="1:16" x14ac:dyDescent="0.25">
      <c r="A42" s="2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2"/>
    </row>
    <row r="43" spans="1:16" x14ac:dyDescent="0.25">
      <c r="A43" s="2"/>
      <c r="C43" s="115" t="s">
        <v>553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  <c r="P43" s="2"/>
    </row>
    <row r="44" spans="1:16" x14ac:dyDescent="0.25">
      <c r="A44" s="2"/>
      <c r="C44" s="115" t="s">
        <v>554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2"/>
    </row>
    <row r="45" spans="1:16" x14ac:dyDescent="0.25">
      <c r="A45" s="2"/>
      <c r="C45" s="115" t="s">
        <v>555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/>
      <c r="P45" s="2"/>
    </row>
    <row r="46" spans="1:16" x14ac:dyDescent="0.25">
      <c r="A46" s="2"/>
      <c r="C46" s="115" t="s">
        <v>556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/>
      <c r="P46" s="2"/>
    </row>
    <row r="47" spans="1:16" x14ac:dyDescent="0.25">
      <c r="A47" s="2"/>
      <c r="C47" s="115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P47" s="2"/>
    </row>
    <row r="48" spans="1:16" x14ac:dyDescent="0.25">
      <c r="A48" s="2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2"/>
    </row>
    <row r="49" spans="1:16" x14ac:dyDescent="0.25">
      <c r="A49" s="2"/>
      <c r="C49" s="115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7"/>
      <c r="P49" s="2"/>
    </row>
    <row r="50" spans="1:16" ht="15" customHeight="1" x14ac:dyDescent="0.25">
      <c r="A50" s="2"/>
      <c r="C50" s="115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/>
      <c r="P50" s="2"/>
    </row>
    <row r="51" spans="1:16" x14ac:dyDescent="0.25">
      <c r="A51" s="2"/>
      <c r="C51" s="115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7"/>
      <c r="P51" s="2"/>
    </row>
    <row r="52" spans="1:16" x14ac:dyDescent="0.25">
      <c r="A52" s="2"/>
      <c r="C52" s="115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/>
      <c r="P52" s="2"/>
    </row>
    <row r="53" spans="1:16" x14ac:dyDescent="0.25">
      <c r="A53" s="2"/>
      <c r="C53" s="11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2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149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37" t="s">
        <v>17</v>
      </c>
      <c r="D62" s="131" t="s">
        <v>18</v>
      </c>
      <c r="E62" s="131" t="s">
        <v>19</v>
      </c>
      <c r="F62" s="131" t="s">
        <v>20</v>
      </c>
      <c r="G62" s="131"/>
      <c r="H62" s="131"/>
      <c r="I62" s="131"/>
      <c r="J62" s="131"/>
      <c r="K62" s="132"/>
      <c r="M62" s="6" t="s">
        <v>21</v>
      </c>
      <c r="N62" s="148" t="s">
        <v>19</v>
      </c>
      <c r="O62" s="122"/>
      <c r="P62" s="2"/>
    </row>
    <row r="63" spans="1:16" x14ac:dyDescent="0.25">
      <c r="A63" s="2"/>
      <c r="C63" s="146"/>
      <c r="D63" s="147"/>
      <c r="E63" s="147"/>
      <c r="F63" s="7" t="s">
        <v>22</v>
      </c>
      <c r="G63" s="7" t="s">
        <v>23</v>
      </c>
      <c r="H63" s="7" t="s">
        <v>24</v>
      </c>
      <c r="I63" s="7" t="s">
        <v>25</v>
      </c>
      <c r="J63" s="147" t="s">
        <v>6</v>
      </c>
      <c r="K63" s="149"/>
      <c r="M63" s="8">
        <v>1</v>
      </c>
      <c r="N63" s="140"/>
      <c r="O63" s="141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579</v>
      </c>
      <c r="G64" s="12"/>
      <c r="H64" s="12"/>
      <c r="I64" s="12"/>
      <c r="J64" s="138">
        <f>AVERAGE(F64:I64)</f>
        <v>579</v>
      </c>
      <c r="K64" s="139"/>
      <c r="M64" s="8">
        <v>2</v>
      </c>
      <c r="N64" s="140">
        <v>9.1999999999999993</v>
      </c>
      <c r="O64" s="141"/>
      <c r="P64" s="2"/>
    </row>
    <row r="65" spans="1:20" x14ac:dyDescent="0.25">
      <c r="A65" s="2"/>
      <c r="C65" s="9" t="s">
        <v>27</v>
      </c>
      <c r="D65" s="10"/>
      <c r="E65" s="10"/>
      <c r="F65" s="11">
        <v>461</v>
      </c>
      <c r="G65" s="12"/>
      <c r="H65" s="12"/>
      <c r="I65" s="12"/>
      <c r="J65" s="138">
        <f t="shared" ref="J65:J70" si="1">AVERAGE(F65:I65)</f>
        <v>461</v>
      </c>
      <c r="K65" s="139"/>
      <c r="M65" s="8">
        <v>3</v>
      </c>
      <c r="N65" s="140">
        <v>9.1</v>
      </c>
      <c r="O65" s="141"/>
      <c r="P65" s="2"/>
      <c r="T65" s="64" t="s">
        <v>90</v>
      </c>
    </row>
    <row r="66" spans="1:20" ht="15" customHeight="1" x14ac:dyDescent="0.25">
      <c r="A66" s="2"/>
      <c r="C66" s="9" t="s">
        <v>28</v>
      </c>
      <c r="D66" s="11">
        <v>65.02</v>
      </c>
      <c r="E66" s="11">
        <v>7.1</v>
      </c>
      <c r="F66" s="11">
        <v>711</v>
      </c>
      <c r="G66" s="11">
        <v>723</v>
      </c>
      <c r="H66" s="11">
        <v>697</v>
      </c>
      <c r="I66" s="11">
        <v>671</v>
      </c>
      <c r="J66" s="138">
        <f t="shared" si="1"/>
        <v>700.5</v>
      </c>
      <c r="K66" s="139"/>
      <c r="M66" s="8">
        <v>4</v>
      </c>
      <c r="N66" s="140">
        <v>8.3000000000000007</v>
      </c>
      <c r="O66" s="141"/>
      <c r="P66" s="2"/>
    </row>
    <row r="67" spans="1:20" ht="15" customHeight="1" x14ac:dyDescent="0.25">
      <c r="A67" s="2"/>
      <c r="C67" s="9" t="s">
        <v>30</v>
      </c>
      <c r="D67" s="11">
        <v>62.71</v>
      </c>
      <c r="E67" s="11">
        <v>8.8000000000000007</v>
      </c>
      <c r="F67" s="11">
        <v>482</v>
      </c>
      <c r="G67" s="11">
        <v>509</v>
      </c>
      <c r="H67" s="11">
        <v>559</v>
      </c>
      <c r="I67" s="11">
        <v>533</v>
      </c>
      <c r="J67" s="138">
        <f t="shared" si="1"/>
        <v>520.75</v>
      </c>
      <c r="K67" s="139"/>
      <c r="M67" s="8">
        <v>5</v>
      </c>
      <c r="N67" s="140">
        <v>9.5</v>
      </c>
      <c r="O67" s="141"/>
      <c r="P67" s="2"/>
    </row>
    <row r="68" spans="1:20" ht="15.75" customHeight="1" thickBot="1" x14ac:dyDescent="0.3">
      <c r="A68" s="2"/>
      <c r="C68" s="9" t="s">
        <v>32</v>
      </c>
      <c r="D68" s="11"/>
      <c r="E68" s="11"/>
      <c r="F68" s="11">
        <v>381</v>
      </c>
      <c r="G68" s="63">
        <v>429</v>
      </c>
      <c r="H68" s="63">
        <v>444</v>
      </c>
      <c r="I68" s="63">
        <v>453</v>
      </c>
      <c r="J68" s="138">
        <f t="shared" si="1"/>
        <v>426.75</v>
      </c>
      <c r="K68" s="139"/>
      <c r="M68" s="13">
        <v>6</v>
      </c>
      <c r="N68" s="142">
        <v>9</v>
      </c>
      <c r="O68" s="143"/>
      <c r="P68" s="2"/>
    </row>
    <row r="69" spans="1:20" ht="15.75" thickBot="1" x14ac:dyDescent="0.3">
      <c r="A69" s="2"/>
      <c r="C69" s="9" t="s">
        <v>34</v>
      </c>
      <c r="D69" s="11"/>
      <c r="E69" s="11"/>
      <c r="F69" s="11">
        <v>223</v>
      </c>
      <c r="G69" s="63">
        <v>240</v>
      </c>
      <c r="H69" s="63">
        <v>247</v>
      </c>
      <c r="I69" s="63">
        <v>255</v>
      </c>
      <c r="J69" s="138">
        <f t="shared" si="1"/>
        <v>241.25</v>
      </c>
      <c r="K69" s="139"/>
      <c r="N69" s="68" t="s">
        <v>35</v>
      </c>
      <c r="O69" s="69" t="s">
        <v>36</v>
      </c>
      <c r="P69" s="2"/>
    </row>
    <row r="70" spans="1:20" ht="15.75" thickBot="1" x14ac:dyDescent="0.3">
      <c r="A70" s="2"/>
      <c r="C70" s="14" t="s">
        <v>38</v>
      </c>
      <c r="D70" s="15">
        <v>61.68</v>
      </c>
      <c r="E70" s="15">
        <v>7.7</v>
      </c>
      <c r="F70" s="15">
        <v>235</v>
      </c>
      <c r="G70" s="15">
        <v>249</v>
      </c>
      <c r="H70" s="15">
        <v>258</v>
      </c>
      <c r="I70" s="15">
        <v>266</v>
      </c>
      <c r="J70" s="144">
        <f t="shared" si="1"/>
        <v>252</v>
      </c>
      <c r="K70" s="145"/>
      <c r="M70" s="67" t="s">
        <v>39</v>
      </c>
      <c r="N70" s="65">
        <v>4.1900000000000004</v>
      </c>
      <c r="O70" s="66"/>
      <c r="P70" s="2"/>
    </row>
    <row r="71" spans="1:20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20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31" t="s">
        <v>41</v>
      </c>
      <c r="J72" s="131"/>
      <c r="K72" s="132"/>
      <c r="M72" s="120" t="s">
        <v>42</v>
      </c>
      <c r="N72" s="121"/>
      <c r="O72" s="122"/>
      <c r="P72" s="2"/>
    </row>
    <row r="73" spans="1:20" ht="15" customHeight="1" x14ac:dyDescent="0.25">
      <c r="A73" s="2"/>
      <c r="C73" s="21" t="s">
        <v>43</v>
      </c>
      <c r="D73" s="11">
        <v>14.56</v>
      </c>
      <c r="E73" s="11">
        <v>9.5</v>
      </c>
      <c r="F73" s="22">
        <v>1207</v>
      </c>
      <c r="G73" s="16"/>
      <c r="H73" s="23" t="s">
        <v>1</v>
      </c>
      <c r="I73" s="133">
        <v>5.27</v>
      </c>
      <c r="J73" s="133"/>
      <c r="K73" s="134"/>
      <c r="M73" s="24" t="s">
        <v>19</v>
      </c>
      <c r="N73" s="25" t="s">
        <v>44</v>
      </c>
      <c r="O73" s="26" t="s">
        <v>45</v>
      </c>
      <c r="P73" s="2"/>
    </row>
    <row r="74" spans="1:20" ht="15.75" thickBot="1" x14ac:dyDescent="0.3">
      <c r="A74" s="2"/>
      <c r="C74" s="21" t="s">
        <v>46</v>
      </c>
      <c r="D74" s="11">
        <v>64.709999999999994</v>
      </c>
      <c r="E74" s="11"/>
      <c r="F74" s="22">
        <v>259</v>
      </c>
      <c r="G74" s="16"/>
      <c r="H74" s="27" t="s">
        <v>2</v>
      </c>
      <c r="I74" s="135">
        <v>4.93</v>
      </c>
      <c r="J74" s="135"/>
      <c r="K74" s="136"/>
      <c r="M74" s="65">
        <v>6.9</v>
      </c>
      <c r="N74" s="28">
        <v>53</v>
      </c>
      <c r="O74" s="66">
        <v>0.04</v>
      </c>
      <c r="P74" s="2"/>
    </row>
    <row r="75" spans="1:20" ht="15" customHeight="1" thickBot="1" x14ac:dyDescent="0.3">
      <c r="A75" s="2"/>
      <c r="C75" s="21" t="s">
        <v>47</v>
      </c>
      <c r="D75" s="11">
        <v>65.95</v>
      </c>
      <c r="E75" s="11"/>
      <c r="F75" s="22">
        <v>230</v>
      </c>
      <c r="G75" s="16"/>
      <c r="H75" s="16"/>
      <c r="I75" s="16"/>
      <c r="J75" s="16"/>
      <c r="P75" s="2"/>
    </row>
    <row r="76" spans="1:20" ht="15" customHeight="1" x14ac:dyDescent="0.25">
      <c r="A76" s="2"/>
      <c r="C76" s="21" t="s">
        <v>48</v>
      </c>
      <c r="D76" s="11"/>
      <c r="E76" s="11"/>
      <c r="F76" s="22"/>
      <c r="G76" s="16"/>
      <c r="H76" s="137" t="s">
        <v>49</v>
      </c>
      <c r="I76" s="131"/>
      <c r="J76" s="131"/>
      <c r="K76" s="132"/>
      <c r="M76" s="6" t="s">
        <v>50</v>
      </c>
      <c r="N76" s="29" t="s">
        <v>19</v>
      </c>
      <c r="O76" s="30" t="s">
        <v>51</v>
      </c>
      <c r="P76" s="2"/>
    </row>
    <row r="77" spans="1:20" x14ac:dyDescent="0.25">
      <c r="A77" s="2"/>
      <c r="C77" s="21" t="s">
        <v>52</v>
      </c>
      <c r="D77" s="11">
        <v>67.02</v>
      </c>
      <c r="E77" s="11"/>
      <c r="F77" s="22">
        <v>244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20" ht="15.75" thickBot="1" x14ac:dyDescent="0.3">
      <c r="A78" s="2"/>
      <c r="C78" s="21" t="s">
        <v>57</v>
      </c>
      <c r="D78" s="11">
        <v>75.61</v>
      </c>
      <c r="E78" s="11"/>
      <c r="F78" s="22">
        <v>1415</v>
      </c>
      <c r="G78" s="16"/>
      <c r="H78" s="125">
        <v>4</v>
      </c>
      <c r="I78" s="127">
        <v>977</v>
      </c>
      <c r="J78" s="127">
        <v>509</v>
      </c>
      <c r="K78" s="129">
        <f>((I78-J78)/I78)</f>
        <v>0.47901740020470829</v>
      </c>
      <c r="M78" s="13">
        <v>2</v>
      </c>
      <c r="N78" s="35">
        <v>5.4</v>
      </c>
      <c r="O78" s="36">
        <v>100</v>
      </c>
      <c r="P78" s="2"/>
    </row>
    <row r="79" spans="1:20" ht="15.75" thickBot="1" x14ac:dyDescent="0.3">
      <c r="A79" s="2"/>
      <c r="C79" s="21" t="s">
        <v>58</v>
      </c>
      <c r="D79" s="11">
        <v>74.33</v>
      </c>
      <c r="E79" s="11">
        <v>7.4</v>
      </c>
      <c r="F79" s="22">
        <v>459</v>
      </c>
      <c r="G79" s="16"/>
      <c r="H79" s="125"/>
      <c r="I79" s="127"/>
      <c r="J79" s="127"/>
      <c r="K79" s="129"/>
      <c r="P79" s="2"/>
    </row>
    <row r="80" spans="1:20" ht="15" customHeight="1" x14ac:dyDescent="0.25">
      <c r="A80" s="2"/>
      <c r="C80" s="21" t="s">
        <v>59</v>
      </c>
      <c r="D80" s="11"/>
      <c r="E80" s="11"/>
      <c r="F80" s="22">
        <v>444</v>
      </c>
      <c r="G80" s="16"/>
      <c r="H80" s="125">
        <v>9</v>
      </c>
      <c r="I80" s="127">
        <v>666</v>
      </c>
      <c r="J80" s="127">
        <v>501</v>
      </c>
      <c r="K80" s="129">
        <f>((I80-J80)/I80)</f>
        <v>0.24774774774774774</v>
      </c>
      <c r="M80" s="120" t="s">
        <v>60</v>
      </c>
      <c r="N80" s="121"/>
      <c r="O80" s="122"/>
      <c r="P80" s="2"/>
    </row>
    <row r="81" spans="1:16" ht="15.75" thickBot="1" x14ac:dyDescent="0.3">
      <c r="A81" s="2"/>
      <c r="C81" s="21" t="s">
        <v>61</v>
      </c>
      <c r="D81" s="11">
        <v>76.02</v>
      </c>
      <c r="E81" s="11">
        <v>6.9</v>
      </c>
      <c r="F81" s="22">
        <v>1089</v>
      </c>
      <c r="G81" s="16"/>
      <c r="H81" s="126"/>
      <c r="I81" s="128"/>
      <c r="J81" s="128"/>
      <c r="K81" s="130"/>
      <c r="M81" s="118" t="s">
        <v>62</v>
      </c>
      <c r="N81" s="119"/>
      <c r="O81" s="37">
        <f>(J66-J67)/J66</f>
        <v>0.25660242683797285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1077</v>
      </c>
      <c r="G82" s="16"/>
      <c r="M82" s="118" t="s">
        <v>64</v>
      </c>
      <c r="N82" s="119"/>
      <c r="O82" s="37">
        <f>(J67-J68)/J67</f>
        <v>0.18050888142102736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20" t="s">
        <v>65</v>
      </c>
      <c r="I83" s="121"/>
      <c r="J83" s="121"/>
      <c r="K83" s="122"/>
      <c r="M83" s="118" t="s">
        <v>66</v>
      </c>
      <c r="N83" s="119"/>
      <c r="O83" s="37">
        <f>(J68-J69)/J68</f>
        <v>0.434680726420621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18" t="s">
        <v>70</v>
      </c>
      <c r="N84" s="119"/>
      <c r="O84" s="37">
        <f>(J69-J70)/J69</f>
        <v>-4.4559585492227979E-2</v>
      </c>
      <c r="P84" s="2"/>
    </row>
    <row r="85" spans="1:16" x14ac:dyDescent="0.25">
      <c r="A85" s="2"/>
      <c r="B85" s="41"/>
      <c r="C85" s="45" t="s">
        <v>71</v>
      </c>
      <c r="D85" s="33">
        <v>91.17</v>
      </c>
      <c r="E85" s="33"/>
      <c r="F85" s="34"/>
      <c r="G85" s="46"/>
      <c r="H85" s="47" t="s">
        <v>1</v>
      </c>
      <c r="I85" s="33">
        <v>629</v>
      </c>
      <c r="J85" s="33">
        <v>539</v>
      </c>
      <c r="K85" s="34">
        <f>I85-J85</f>
        <v>90</v>
      </c>
      <c r="M85" s="123" t="s">
        <v>73</v>
      </c>
      <c r="N85" s="124"/>
      <c r="O85" s="70">
        <f>(J67-J70)/J67</f>
        <v>0.51608257321171391</v>
      </c>
      <c r="P85" s="2"/>
    </row>
    <row r="86" spans="1:16" ht="15.75" thickBot="1" x14ac:dyDescent="0.3">
      <c r="A86" s="2"/>
      <c r="B86" s="41"/>
      <c r="C86" s="45" t="s">
        <v>74</v>
      </c>
      <c r="D86" s="33">
        <v>73.45</v>
      </c>
      <c r="E86" s="33">
        <v>68.5</v>
      </c>
      <c r="F86" s="34">
        <v>93.26</v>
      </c>
      <c r="G86" s="48">
        <v>6.1</v>
      </c>
      <c r="H86" s="65" t="s">
        <v>2</v>
      </c>
      <c r="I86" s="35">
        <v>255</v>
      </c>
      <c r="J86" s="35">
        <v>229</v>
      </c>
      <c r="K86" s="34">
        <f>I86-J86</f>
        <v>26</v>
      </c>
      <c r="L86" s="49"/>
      <c r="M86" s="113" t="s">
        <v>75</v>
      </c>
      <c r="N86" s="114"/>
      <c r="O86" s="71">
        <f>(J66-J70)/J66</f>
        <v>0.64025695931477511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76.650000000000006</v>
      </c>
      <c r="E87" s="33">
        <v>65.03</v>
      </c>
      <c r="F87" s="34">
        <v>84.85</v>
      </c>
      <c r="P87" s="2"/>
    </row>
    <row r="88" spans="1:16" ht="15" customHeight="1" x14ac:dyDescent="0.25">
      <c r="A88" s="2"/>
      <c r="B88" s="41"/>
      <c r="C88" s="45" t="s">
        <v>77</v>
      </c>
      <c r="D88" s="33">
        <v>72.05</v>
      </c>
      <c r="E88" s="33">
        <v>45.95</v>
      </c>
      <c r="F88" s="34">
        <v>63.78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56.61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90.85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82"/>
      <c r="C97" s="115" t="s">
        <v>557</v>
      </c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7"/>
      <c r="P97" s="2"/>
    </row>
    <row r="98" spans="1:18" ht="15" customHeight="1" x14ac:dyDescent="0.25">
      <c r="A98" s="2"/>
      <c r="C98" s="115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7"/>
      <c r="P98" s="2"/>
    </row>
    <row r="99" spans="1:18" ht="15" customHeight="1" x14ac:dyDescent="0.25">
      <c r="A99" s="2"/>
      <c r="C99" s="115" t="s">
        <v>558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7"/>
      <c r="P99" s="2"/>
    </row>
    <row r="100" spans="1:18" ht="15.75" customHeight="1" x14ac:dyDescent="0.25">
      <c r="A100" s="2"/>
      <c r="C100" s="115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7"/>
      <c r="P100" s="2"/>
      <c r="R100" s="64" t="s">
        <v>90</v>
      </c>
    </row>
    <row r="101" spans="1:18" ht="15" customHeight="1" x14ac:dyDescent="0.25">
      <c r="A101" s="2"/>
      <c r="C101" s="115" t="s">
        <v>560</v>
      </c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7"/>
      <c r="P101" s="2"/>
    </row>
    <row r="102" spans="1:18" ht="15" customHeight="1" x14ac:dyDescent="0.25">
      <c r="A102" s="2"/>
      <c r="C102" s="115" t="s">
        <v>561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7"/>
      <c r="P102" s="2"/>
    </row>
    <row r="103" spans="1:18" x14ac:dyDescent="0.25">
      <c r="A103" s="2"/>
      <c r="C103" s="115" t="s">
        <v>562</v>
      </c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7"/>
      <c r="P103" s="2"/>
    </row>
    <row r="104" spans="1:18" x14ac:dyDescent="0.25">
      <c r="A104" s="2"/>
      <c r="C104" s="115" t="s">
        <v>559</v>
      </c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2"/>
    </row>
    <row r="105" spans="1:18" x14ac:dyDescent="0.25">
      <c r="A105" s="2"/>
      <c r="C105" s="115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7"/>
      <c r="P105" s="2"/>
    </row>
    <row r="106" spans="1:18" x14ac:dyDescent="0.25">
      <c r="A106" s="2"/>
      <c r="C106" s="115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7"/>
      <c r="P106" s="2"/>
    </row>
    <row r="107" spans="1:18" x14ac:dyDescent="0.25">
      <c r="A107" s="2"/>
      <c r="C107" s="115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  <c r="P107" s="2"/>
    </row>
    <row r="108" spans="1:18" x14ac:dyDescent="0.25">
      <c r="A108" s="2"/>
      <c r="C108" s="115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7"/>
      <c r="P108" s="2"/>
    </row>
    <row r="109" spans="1:18" x14ac:dyDescent="0.25">
      <c r="A109" s="2"/>
      <c r="C109" s="115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7"/>
      <c r="P109" s="2"/>
    </row>
    <row r="110" spans="1:18" x14ac:dyDescent="0.25">
      <c r="A110" s="2"/>
      <c r="C110" s="110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2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90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37" t="s">
        <v>17</v>
      </c>
      <c r="D117" s="131" t="s">
        <v>18</v>
      </c>
      <c r="E117" s="131" t="s">
        <v>19</v>
      </c>
      <c r="F117" s="131" t="s">
        <v>20</v>
      </c>
      <c r="G117" s="131"/>
      <c r="H117" s="131"/>
      <c r="I117" s="131"/>
      <c r="J117" s="131"/>
      <c r="K117" s="132"/>
      <c r="M117" s="6" t="s">
        <v>21</v>
      </c>
      <c r="N117" s="148" t="s">
        <v>19</v>
      </c>
      <c r="O117" s="122"/>
      <c r="P117" s="2"/>
    </row>
    <row r="118" spans="1:16" x14ac:dyDescent="0.25">
      <c r="A118" s="2"/>
      <c r="C118" s="146"/>
      <c r="D118" s="147"/>
      <c r="E118" s="147"/>
      <c r="F118" s="7" t="s">
        <v>22</v>
      </c>
      <c r="G118" s="7" t="s">
        <v>23</v>
      </c>
      <c r="H118" s="7" t="s">
        <v>24</v>
      </c>
      <c r="I118" s="7" t="s">
        <v>25</v>
      </c>
      <c r="J118" s="147" t="s">
        <v>6</v>
      </c>
      <c r="K118" s="149"/>
      <c r="M118" s="8">
        <v>1</v>
      </c>
      <c r="N118" s="140"/>
      <c r="O118" s="141"/>
      <c r="P118" s="2"/>
    </row>
    <row r="119" spans="1:16" x14ac:dyDescent="0.25">
      <c r="A119" s="2"/>
      <c r="C119" s="9" t="s">
        <v>26</v>
      </c>
      <c r="D119" s="10"/>
      <c r="E119" s="10"/>
      <c r="F119" s="11">
        <v>624</v>
      </c>
      <c r="G119" s="12"/>
      <c r="H119" s="12"/>
      <c r="I119" s="12"/>
      <c r="J119" s="138">
        <f>AVERAGE(F119:I119)</f>
        <v>624</v>
      </c>
      <c r="K119" s="139"/>
      <c r="M119" s="8">
        <v>2</v>
      </c>
      <c r="N119" s="140">
        <v>9.4</v>
      </c>
      <c r="O119" s="141"/>
      <c r="P119" s="2"/>
    </row>
    <row r="120" spans="1:16" x14ac:dyDescent="0.25">
      <c r="A120" s="2"/>
      <c r="C120" s="9" t="s">
        <v>27</v>
      </c>
      <c r="D120" s="10"/>
      <c r="E120" s="10"/>
      <c r="F120" s="11">
        <v>472</v>
      </c>
      <c r="G120" s="12"/>
      <c r="H120" s="12"/>
      <c r="I120" s="12"/>
      <c r="J120" s="138">
        <f t="shared" ref="J120:J125" si="2">AVERAGE(F120:I120)</f>
        <v>472</v>
      </c>
      <c r="K120" s="139"/>
      <c r="M120" s="8">
        <v>3</v>
      </c>
      <c r="N120" s="140">
        <v>9.1999999999999993</v>
      </c>
      <c r="O120" s="141"/>
      <c r="P120" s="2"/>
    </row>
    <row r="121" spans="1:16" x14ac:dyDescent="0.25">
      <c r="A121" s="2"/>
      <c r="C121" s="9" t="s">
        <v>28</v>
      </c>
      <c r="D121" s="11">
        <v>66.650000000000006</v>
      </c>
      <c r="E121" s="11">
        <v>6.5</v>
      </c>
      <c r="F121" s="11">
        <v>652</v>
      </c>
      <c r="G121" s="11">
        <v>763</v>
      </c>
      <c r="H121" s="11">
        <v>774</v>
      </c>
      <c r="I121" s="11">
        <v>823</v>
      </c>
      <c r="J121" s="138">
        <f t="shared" si="2"/>
        <v>753</v>
      </c>
      <c r="K121" s="139"/>
      <c r="M121" s="8">
        <v>4</v>
      </c>
      <c r="N121" s="140">
        <v>8.4</v>
      </c>
      <c r="O121" s="141"/>
      <c r="P121" s="2"/>
    </row>
    <row r="122" spans="1:16" x14ac:dyDescent="0.25">
      <c r="A122" s="2"/>
      <c r="C122" s="9" t="s">
        <v>30</v>
      </c>
      <c r="D122" s="11">
        <v>63.08</v>
      </c>
      <c r="E122" s="11">
        <v>8.9</v>
      </c>
      <c r="F122" s="11">
        <v>516</v>
      </c>
      <c r="G122" s="11">
        <v>549</v>
      </c>
      <c r="H122" s="11">
        <v>558</v>
      </c>
      <c r="I122" s="11">
        <v>505</v>
      </c>
      <c r="J122" s="138">
        <f t="shared" si="2"/>
        <v>532</v>
      </c>
      <c r="K122" s="139"/>
      <c r="M122" s="8">
        <v>5</v>
      </c>
      <c r="N122" s="140">
        <v>9.4</v>
      </c>
      <c r="O122" s="141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417</v>
      </c>
      <c r="G123" s="63">
        <v>425</v>
      </c>
      <c r="H123" s="63">
        <v>432</v>
      </c>
      <c r="I123" s="63">
        <v>428</v>
      </c>
      <c r="J123" s="138">
        <f t="shared" si="2"/>
        <v>425.5</v>
      </c>
      <c r="K123" s="139"/>
      <c r="M123" s="13">
        <v>6</v>
      </c>
      <c r="N123" s="142">
        <v>9.1</v>
      </c>
      <c r="O123" s="143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310</v>
      </c>
      <c r="G124" s="63">
        <v>290</v>
      </c>
      <c r="H124" s="63">
        <v>275</v>
      </c>
      <c r="I124" s="63">
        <v>285</v>
      </c>
      <c r="J124" s="138">
        <f t="shared" si="2"/>
        <v>290</v>
      </c>
      <c r="K124" s="139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62.43</v>
      </c>
      <c r="E125" s="15">
        <v>8.6</v>
      </c>
      <c r="F125" s="15">
        <v>331</v>
      </c>
      <c r="G125" s="15">
        <v>299</v>
      </c>
      <c r="H125" s="15">
        <v>284</v>
      </c>
      <c r="I125" s="15">
        <v>293</v>
      </c>
      <c r="J125" s="144">
        <f t="shared" si="2"/>
        <v>301.75</v>
      </c>
      <c r="K125" s="145"/>
      <c r="M125" s="67" t="s">
        <v>39</v>
      </c>
      <c r="N125" s="65">
        <v>4.8099999999999996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31" t="s">
        <v>41</v>
      </c>
      <c r="J127" s="131"/>
      <c r="K127" s="132"/>
      <c r="M127" s="120" t="s">
        <v>42</v>
      </c>
      <c r="N127" s="121"/>
      <c r="O127" s="122"/>
      <c r="P127" s="2"/>
    </row>
    <row r="128" spans="1:16" x14ac:dyDescent="0.25">
      <c r="A128" s="2"/>
      <c r="C128" s="21" t="s">
        <v>43</v>
      </c>
      <c r="D128" s="11">
        <v>15.27</v>
      </c>
      <c r="E128" s="11">
        <v>8.8000000000000007</v>
      </c>
      <c r="F128" s="22">
        <v>862</v>
      </c>
      <c r="G128" s="16"/>
      <c r="H128" s="23" t="s">
        <v>1</v>
      </c>
      <c r="I128" s="133">
        <v>5.62</v>
      </c>
      <c r="J128" s="133"/>
      <c r="K128" s="134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67.52</v>
      </c>
      <c r="E129" s="11"/>
      <c r="F129" s="22">
        <v>345</v>
      </c>
      <c r="G129" s="16"/>
      <c r="H129" s="27" t="s">
        <v>2</v>
      </c>
      <c r="I129" s="135">
        <v>5.41</v>
      </c>
      <c r="J129" s="135"/>
      <c r="K129" s="136"/>
      <c r="M129" s="65">
        <v>6.9</v>
      </c>
      <c r="N129" s="28">
        <v>88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69.41</v>
      </c>
      <c r="E130" s="11"/>
      <c r="F130" s="22">
        <v>340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37" t="s">
        <v>49</v>
      </c>
      <c r="I131" s="131"/>
      <c r="J131" s="131"/>
      <c r="K131" s="132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67.88</v>
      </c>
      <c r="E132" s="11"/>
      <c r="F132" s="22">
        <v>336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72.12</v>
      </c>
      <c r="E133" s="11"/>
      <c r="F133" s="22">
        <v>1375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74.650000000000006</v>
      </c>
      <c r="E134" s="11">
        <v>7.2</v>
      </c>
      <c r="F134" s="22">
        <v>484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466</v>
      </c>
      <c r="G135" s="16"/>
      <c r="H135" s="125">
        <v>6</v>
      </c>
      <c r="I135" s="127">
        <v>555</v>
      </c>
      <c r="J135" s="127">
        <v>294</v>
      </c>
      <c r="K135" s="129">
        <f>((I135-J135)/I135)</f>
        <v>0.4702702702702703</v>
      </c>
      <c r="M135" s="120" t="s">
        <v>60</v>
      </c>
      <c r="N135" s="121"/>
      <c r="O135" s="122"/>
      <c r="P135" s="2"/>
    </row>
    <row r="136" spans="1:16" ht="15.75" thickBot="1" x14ac:dyDescent="0.3">
      <c r="A136" s="2"/>
      <c r="C136" s="21" t="s">
        <v>61</v>
      </c>
      <c r="D136" s="11">
        <v>75.84</v>
      </c>
      <c r="E136" s="11">
        <v>6.7</v>
      </c>
      <c r="F136" s="22">
        <v>1025</v>
      </c>
      <c r="G136" s="16"/>
      <c r="H136" s="126"/>
      <c r="I136" s="128"/>
      <c r="J136" s="128"/>
      <c r="K136" s="130"/>
      <c r="M136" s="118" t="s">
        <v>62</v>
      </c>
      <c r="N136" s="119"/>
      <c r="O136" s="37">
        <f>(J121-J122)/J121</f>
        <v>0.29349269588313415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1006</v>
      </c>
      <c r="G137" s="16"/>
      <c r="M137" s="118" t="s">
        <v>64</v>
      </c>
      <c r="N137" s="119"/>
      <c r="O137" s="37">
        <f>(J122-J123)/J122</f>
        <v>0.20018796992481203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20" t="s">
        <v>65</v>
      </c>
      <c r="I138" s="121"/>
      <c r="J138" s="121"/>
      <c r="K138" s="122"/>
      <c r="M138" s="118" t="s">
        <v>66</v>
      </c>
      <c r="N138" s="119"/>
      <c r="O138" s="37">
        <f>(J123-J124)/J123</f>
        <v>0.318448883666275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18" t="s">
        <v>70</v>
      </c>
      <c r="N139" s="119"/>
      <c r="O139" s="37">
        <f>(J124-J125)/J124</f>
        <v>-4.0517241379310343E-2</v>
      </c>
      <c r="P139" s="2"/>
    </row>
    <row r="140" spans="1:16" x14ac:dyDescent="0.25">
      <c r="A140" s="2"/>
      <c r="B140" s="41"/>
      <c r="C140" s="45" t="s">
        <v>71</v>
      </c>
      <c r="D140" s="33">
        <v>91.45</v>
      </c>
      <c r="E140" s="33"/>
      <c r="F140" s="34"/>
      <c r="G140" s="46"/>
      <c r="H140" s="47" t="s">
        <v>1</v>
      </c>
      <c r="I140" s="33">
        <v>528</v>
      </c>
      <c r="J140" s="33">
        <v>463</v>
      </c>
      <c r="K140" s="34">
        <f>I140-J140</f>
        <v>65</v>
      </c>
      <c r="M140" s="123" t="s">
        <v>73</v>
      </c>
      <c r="N140" s="124"/>
      <c r="O140" s="70">
        <f>(J122-J125)/J122</f>
        <v>0.43280075187969924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67.81</v>
      </c>
      <c r="F141" s="34">
        <v>93.35</v>
      </c>
      <c r="G141" s="48">
        <v>5.6</v>
      </c>
      <c r="H141" s="65" t="s">
        <v>2</v>
      </c>
      <c r="I141" s="35">
        <v>342</v>
      </c>
      <c r="J141" s="35">
        <v>300</v>
      </c>
      <c r="K141" s="34">
        <f>I141-J141</f>
        <v>42</v>
      </c>
      <c r="L141" s="49"/>
      <c r="M141" s="113" t="s">
        <v>75</v>
      </c>
      <c r="N141" s="114"/>
      <c r="O141" s="71">
        <f>(J121-J125)/J121</f>
        <v>0.59926958831341304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78.349999999999994</v>
      </c>
      <c r="E142" s="33">
        <v>66.37</v>
      </c>
      <c r="F142" s="34">
        <v>84.71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77.650000000000006</v>
      </c>
      <c r="E143" s="33">
        <v>49.16</v>
      </c>
      <c r="F143" s="34">
        <v>63.31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53.91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82"/>
      <c r="C152" s="115" t="s">
        <v>563</v>
      </c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7"/>
      <c r="P152" s="2"/>
    </row>
    <row r="153" spans="1:16" ht="15" customHeight="1" x14ac:dyDescent="0.25">
      <c r="A153" s="2"/>
      <c r="C153" s="115" t="s">
        <v>564</v>
      </c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7"/>
      <c r="P153" s="2"/>
    </row>
    <row r="154" spans="1:16" ht="15" customHeight="1" x14ac:dyDescent="0.25">
      <c r="A154" s="2"/>
      <c r="C154" s="115" t="s">
        <v>565</v>
      </c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7"/>
      <c r="P154" s="2"/>
    </row>
    <row r="155" spans="1:16" ht="15" customHeight="1" x14ac:dyDescent="0.25">
      <c r="A155" s="2"/>
      <c r="C155" s="115" t="s">
        <v>566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7"/>
      <c r="P155" s="2"/>
    </row>
    <row r="156" spans="1:16" ht="15" customHeight="1" x14ac:dyDescent="0.25">
      <c r="A156" s="2"/>
      <c r="C156" s="115" t="s">
        <v>567</v>
      </c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7"/>
      <c r="P156" s="2"/>
    </row>
    <row r="157" spans="1:16" ht="15" customHeight="1" x14ac:dyDescent="0.25">
      <c r="A157" s="2"/>
      <c r="C157" s="115" t="s">
        <v>568</v>
      </c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7"/>
      <c r="P157" s="2"/>
    </row>
    <row r="158" spans="1:16" ht="15" customHeight="1" x14ac:dyDescent="0.25">
      <c r="A158" s="2"/>
      <c r="C158" s="115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  <c r="P158" s="2"/>
    </row>
    <row r="159" spans="1:16" x14ac:dyDescent="0.25">
      <c r="A159" s="2"/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7"/>
      <c r="P159" s="2"/>
    </row>
    <row r="160" spans="1:16" x14ac:dyDescent="0.25">
      <c r="A160" s="2"/>
      <c r="C160" s="115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7"/>
      <c r="P160" s="2"/>
    </row>
    <row r="161" spans="1:16" x14ac:dyDescent="0.25">
      <c r="A161" s="2"/>
      <c r="C161" s="115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7"/>
      <c r="P161" s="2"/>
    </row>
    <row r="162" spans="1:16" x14ac:dyDescent="0.25">
      <c r="A162" s="2"/>
      <c r="C162" s="115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7"/>
      <c r="P162" s="2"/>
    </row>
    <row r="163" spans="1:16" x14ac:dyDescent="0.25">
      <c r="A163" s="2"/>
      <c r="C163" s="115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7"/>
      <c r="P163" s="2"/>
    </row>
    <row r="164" spans="1:16" x14ac:dyDescent="0.25">
      <c r="A164" s="2"/>
      <c r="C164" s="115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7"/>
      <c r="P164" s="2"/>
    </row>
    <row r="165" spans="1:16" x14ac:dyDescent="0.25">
      <c r="A165" s="2"/>
      <c r="C165" s="110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2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D6530-9883-4ACA-B856-6C003DFB42E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1f5dcea-c448-41ca-a734-66bd8405f415"/>
    <ds:schemaRef ds:uri="5dce81ae-c154-4bd7-90f9-1208034f41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0F88E-B169-4FBB-948C-B74CB98A7D60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31f5dcea-c448-41ca-a734-66bd8405f415"/>
    <ds:schemaRef ds:uri="http://schemas.openxmlformats.org/package/2006/metadata/core-properties"/>
    <ds:schemaRef ds:uri="http://purl.org/dc/elements/1.1/"/>
    <ds:schemaRef ds:uri="5dce81ae-c154-4bd7-90f9-1208034f416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Sheet 1</vt:lpstr>
      <vt:lpstr>purity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Sheet20</vt:lpstr>
      <vt:lpstr>Sheet21</vt:lpstr>
      <vt:lpstr>Sheet22</vt:lpstr>
      <vt:lpstr>Sheet23</vt:lpstr>
      <vt:lpstr>Sheet24</vt:lpstr>
      <vt:lpstr>21</vt:lpstr>
      <vt:lpstr>22</vt:lpstr>
      <vt:lpstr>23</vt:lpstr>
      <vt:lpstr>24</vt:lpstr>
      <vt:lpstr>25</vt:lpstr>
      <vt:lpstr>Sheet18</vt:lpstr>
      <vt:lpstr>26</vt:lpstr>
      <vt:lpstr>27</vt:lpstr>
      <vt:lpstr>28</vt:lpstr>
      <vt:lpstr>29</vt:lpstr>
      <vt:lpstr>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2020-12-15T08:22:48Z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